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0" yWindow="0" windowWidth="20490" windowHeight="7755" activeTab="1"/>
  </bookViews>
  <sheets>
    <sheet name="Employee List" sheetId="1" r:id="rId1"/>
    <sheet name="PaySlip" sheetId="3" r:id="rId2"/>
  </sheets>
  <definedNames>
    <definedName name="_xlnm._FilterDatabase" localSheetId="0" hidden="1">'Employee List'!$A$1:$V$52</definedName>
    <definedName name="_xlnm.Print_Area" localSheetId="0">'Employee List'!$B$1:$G$52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" l="1"/>
  <c r="N24" i="3" s="1"/>
  <c r="N16" i="3"/>
  <c r="F23" i="3"/>
  <c r="F22" i="3"/>
  <c r="F21" i="3"/>
  <c r="F20" i="3"/>
  <c r="F19" i="3"/>
  <c r="F18" i="3"/>
  <c r="F17" i="3"/>
  <c r="F16" i="3"/>
  <c r="O13" i="3"/>
  <c r="G13" i="3"/>
  <c r="O10" i="3"/>
  <c r="O9" i="3"/>
  <c r="O8" i="3"/>
  <c r="O7" i="3"/>
  <c r="O6" i="3"/>
  <c r="G12" i="3"/>
  <c r="G10" i="3"/>
  <c r="G9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  <c r="G11" i="3"/>
  <c r="G8" i="3"/>
  <c r="R24" i="3"/>
  <c r="J24" i="3"/>
  <c r="F24" i="3" l="1"/>
  <c r="H25" i="3" s="1"/>
  <c r="Q2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3" i="1"/>
  <c r="Q4" i="1"/>
  <c r="Q5" i="1"/>
  <c r="Q6" i="1"/>
  <c r="Q7" i="1"/>
  <c r="Q8" i="1"/>
  <c r="P49" i="1" l="1"/>
  <c r="S47" i="1"/>
  <c r="R47" i="1"/>
  <c r="P47" i="1"/>
  <c r="P46" i="1"/>
  <c r="P41" i="1"/>
  <c r="S43" i="1"/>
  <c r="P43" i="1"/>
  <c r="P38" i="1"/>
  <c r="S34" i="1"/>
  <c r="P31" i="1"/>
  <c r="P33" i="1"/>
  <c r="P23" i="1"/>
  <c r="S25" i="1"/>
  <c r="P25" i="1"/>
  <c r="P9" i="1"/>
  <c r="P16" i="1"/>
  <c r="P10" i="1"/>
  <c r="S13" i="1"/>
  <c r="P13" i="1"/>
  <c r="P15" i="1"/>
  <c r="P19" i="1"/>
  <c r="R20" i="1"/>
  <c r="P14" i="1"/>
  <c r="P3" i="1"/>
  <c r="P5" i="1"/>
  <c r="T47" i="1" l="1"/>
  <c r="U47" i="1" s="1"/>
  <c r="V47" i="1"/>
  <c r="S6" i="1"/>
  <c r="P6" i="1"/>
  <c r="S12" i="1"/>
  <c r="P12" i="1"/>
  <c r="S21" i="1"/>
  <c r="P21" i="1"/>
  <c r="S24" i="1"/>
  <c r="P24" i="1"/>
  <c r="R32" i="1"/>
  <c r="P32" i="1"/>
  <c r="R29" i="1"/>
  <c r="P29" i="1"/>
  <c r="S35" i="1"/>
  <c r="P35" i="1"/>
  <c r="S44" i="1"/>
  <c r="P44" i="1"/>
  <c r="R40" i="1"/>
  <c r="P40" i="1"/>
  <c r="S17" i="1"/>
  <c r="P17" i="1"/>
  <c r="S11" i="1"/>
  <c r="P11" i="1"/>
  <c r="S2" i="1"/>
  <c r="P2" i="1"/>
  <c r="R6" i="1"/>
  <c r="R22" i="1"/>
  <c r="P22" i="1"/>
  <c r="R21" i="1"/>
  <c r="S4" i="1"/>
  <c r="P4" i="1"/>
  <c r="S29" i="1"/>
  <c r="S30" i="1"/>
  <c r="P30" i="1"/>
  <c r="R36" i="1"/>
  <c r="P36" i="1"/>
  <c r="R35" i="1"/>
  <c r="S42" i="1"/>
  <c r="P42" i="1"/>
  <c r="S40" i="1"/>
  <c r="S39" i="1"/>
  <c r="P39" i="1"/>
  <c r="S48" i="1"/>
  <c r="P48" i="1"/>
  <c r="S50" i="1"/>
  <c r="P50" i="1"/>
  <c r="R2" i="1"/>
  <c r="S22" i="1"/>
  <c r="S26" i="1"/>
  <c r="P26" i="1"/>
  <c r="S8" i="1"/>
  <c r="P8" i="1"/>
  <c r="R4" i="1"/>
  <c r="R18" i="1"/>
  <c r="P18" i="1"/>
  <c r="S36" i="1"/>
  <c r="S28" i="1"/>
  <c r="P28" i="1"/>
  <c r="S37" i="1"/>
  <c r="P37" i="1"/>
  <c r="R42" i="1"/>
  <c r="R27" i="1"/>
  <c r="P27" i="1"/>
  <c r="R50" i="1"/>
  <c r="R52" i="1"/>
  <c r="P52" i="1"/>
  <c r="S14" i="1"/>
  <c r="S20" i="1"/>
  <c r="P20" i="1"/>
  <c r="R13" i="1"/>
  <c r="V13" i="1" s="1"/>
  <c r="R25" i="1"/>
  <c r="T25" i="1" s="1"/>
  <c r="U25" i="1" s="1"/>
  <c r="R37" i="1"/>
  <c r="R34" i="1"/>
  <c r="P34" i="1"/>
  <c r="R43" i="1"/>
  <c r="V43" i="1" s="1"/>
  <c r="R48" i="1"/>
  <c r="R45" i="1"/>
  <c r="P45" i="1"/>
  <c r="S52" i="1"/>
  <c r="S51" i="1"/>
  <c r="P51" i="1"/>
  <c r="S32" i="1"/>
  <c r="R11" i="1"/>
  <c r="R26" i="1"/>
  <c r="S18" i="1"/>
  <c r="R30" i="1"/>
  <c r="R28" i="1"/>
  <c r="S27" i="1"/>
  <c r="R39" i="1"/>
  <c r="S45" i="1"/>
  <c r="R51" i="1"/>
  <c r="R12" i="1"/>
  <c r="R24" i="1"/>
  <c r="R44" i="1"/>
  <c r="S3" i="1"/>
  <c r="R3" i="1"/>
  <c r="S5" i="1"/>
  <c r="R5" i="1"/>
  <c r="T5" i="1" s="1"/>
  <c r="U5" i="1" s="1"/>
  <c r="R15" i="1"/>
  <c r="R14" i="1"/>
  <c r="T14" i="1" s="1"/>
  <c r="U14" i="1" s="1"/>
  <c r="S19" i="1"/>
  <c r="R19" i="1"/>
  <c r="V19" i="1" s="1"/>
  <c r="S15" i="1"/>
  <c r="R17" i="1"/>
  <c r="R16" i="1"/>
  <c r="T16" i="1" s="1"/>
  <c r="U16" i="1" s="1"/>
  <c r="S9" i="1"/>
  <c r="R9" i="1"/>
  <c r="V9" i="1" s="1"/>
  <c r="S23" i="1"/>
  <c r="R23" i="1"/>
  <c r="T23" i="1" s="1"/>
  <c r="U23" i="1" s="1"/>
  <c r="S33" i="1"/>
  <c r="R33" i="1"/>
  <c r="V33" i="1" s="1"/>
  <c r="S31" i="1"/>
  <c r="R31" i="1"/>
  <c r="T31" i="1" s="1"/>
  <c r="U31" i="1" s="1"/>
  <c r="S38" i="1"/>
  <c r="R38" i="1"/>
  <c r="T38" i="1" s="1"/>
  <c r="U38" i="1" s="1"/>
  <c r="S41" i="1"/>
  <c r="R41" i="1"/>
  <c r="S46" i="1"/>
  <c r="R46" i="1"/>
  <c r="V46" i="1" s="1"/>
  <c r="S49" i="1"/>
  <c r="R49" i="1"/>
  <c r="R8" i="1"/>
  <c r="S10" i="1"/>
  <c r="R10" i="1"/>
  <c r="T10" i="1" s="1"/>
  <c r="U10" i="1" s="1"/>
  <c r="S16" i="1"/>
  <c r="V49" i="1" l="1"/>
  <c r="V41" i="1"/>
  <c r="V15" i="1"/>
  <c r="T15" i="1"/>
  <c r="U15" i="1" s="1"/>
  <c r="T9" i="1"/>
  <c r="U9" i="1" s="1"/>
  <c r="V5" i="1"/>
  <c r="T46" i="1"/>
  <c r="U46" i="1" s="1"/>
  <c r="V3" i="1"/>
  <c r="V14" i="1"/>
  <c r="T13" i="1"/>
  <c r="U13" i="1" s="1"/>
  <c r="T51" i="1"/>
  <c r="U51" i="1" s="1"/>
  <c r="V51" i="1"/>
  <c r="V2" i="1"/>
  <c r="T2" i="1"/>
  <c r="U2" i="1" s="1"/>
  <c r="V29" i="1"/>
  <c r="T29" i="1"/>
  <c r="U29" i="1" s="1"/>
  <c r="T12" i="1"/>
  <c r="U12" i="1" s="1"/>
  <c r="V12" i="1"/>
  <c r="V23" i="1"/>
  <c r="T27" i="1"/>
  <c r="U27" i="1" s="1"/>
  <c r="V27" i="1"/>
  <c r="T18" i="1"/>
  <c r="U18" i="1" s="1"/>
  <c r="V18" i="1"/>
  <c r="T42" i="1"/>
  <c r="U42" i="1" s="1"/>
  <c r="V42" i="1"/>
  <c r="V4" i="1"/>
  <c r="T4" i="1"/>
  <c r="U4" i="1" s="1"/>
  <c r="V11" i="1"/>
  <c r="T11" i="1"/>
  <c r="U11" i="1" s="1"/>
  <c r="T40" i="1"/>
  <c r="U40" i="1" s="1"/>
  <c r="V40" i="1"/>
  <c r="V35" i="1"/>
  <c r="T35" i="1"/>
  <c r="U35" i="1" s="1"/>
  <c r="T32" i="1"/>
  <c r="U32" i="1" s="1"/>
  <c r="V32" i="1"/>
  <c r="T21" i="1"/>
  <c r="U21" i="1" s="1"/>
  <c r="V21" i="1"/>
  <c r="V6" i="1"/>
  <c r="T6" i="1"/>
  <c r="U6" i="1" s="1"/>
  <c r="T49" i="1"/>
  <c r="U49" i="1" s="1"/>
  <c r="V38" i="1"/>
  <c r="V25" i="1"/>
  <c r="T3" i="1"/>
  <c r="U3" i="1" s="1"/>
  <c r="T19" i="1"/>
  <c r="U19" i="1" s="1"/>
  <c r="T43" i="1"/>
  <c r="U43" i="1" s="1"/>
  <c r="V10" i="1"/>
  <c r="T33" i="1"/>
  <c r="U33" i="1" s="1"/>
  <c r="V20" i="1"/>
  <c r="T20" i="1"/>
  <c r="U20" i="1" s="1"/>
  <c r="T44" i="1"/>
  <c r="U44" i="1" s="1"/>
  <c r="V44" i="1"/>
  <c r="V16" i="1"/>
  <c r="V45" i="1"/>
  <c r="T45" i="1"/>
  <c r="U45" i="1" s="1"/>
  <c r="V34" i="1"/>
  <c r="T34" i="1"/>
  <c r="U34" i="1" s="1"/>
  <c r="V52" i="1"/>
  <c r="T52" i="1"/>
  <c r="U52" i="1" s="1"/>
  <c r="V28" i="1"/>
  <c r="T28" i="1"/>
  <c r="U28" i="1" s="1"/>
  <c r="T26" i="1"/>
  <c r="U26" i="1" s="1"/>
  <c r="V26" i="1"/>
  <c r="T50" i="1"/>
  <c r="U50" i="1" s="1"/>
  <c r="V50" i="1"/>
  <c r="T39" i="1"/>
  <c r="U39" i="1" s="1"/>
  <c r="V39" i="1"/>
  <c r="T30" i="1"/>
  <c r="U30" i="1" s="1"/>
  <c r="V30" i="1"/>
  <c r="V17" i="1"/>
  <c r="T17" i="1"/>
  <c r="U17" i="1" s="1"/>
  <c r="T24" i="1"/>
  <c r="U24" i="1" s="1"/>
  <c r="V24" i="1"/>
  <c r="V31" i="1"/>
  <c r="T41" i="1"/>
  <c r="U41" i="1" s="1"/>
  <c r="V37" i="1"/>
  <c r="T37" i="1"/>
  <c r="U37" i="1" s="1"/>
  <c r="V8" i="1"/>
  <c r="T8" i="1"/>
  <c r="U8" i="1" s="1"/>
  <c r="T48" i="1"/>
  <c r="U48" i="1" s="1"/>
  <c r="V48" i="1"/>
  <c r="V36" i="1"/>
  <c r="T36" i="1"/>
  <c r="U36" i="1" s="1"/>
  <c r="V22" i="1"/>
  <c r="T22" i="1"/>
  <c r="U22" i="1" s="1"/>
  <c r="S7" i="1"/>
  <c r="P7" i="1"/>
  <c r="R7" i="1"/>
  <c r="T7" i="1" l="1"/>
  <c r="U7" i="1" s="1"/>
  <c r="V7" i="1"/>
</calcChain>
</file>

<file path=xl/sharedStrings.xml><?xml version="1.0" encoding="utf-8"?>
<sst xmlns="http://schemas.openxmlformats.org/spreadsheetml/2006/main" count="498" uniqueCount="250">
  <si>
    <t>S No.</t>
  </si>
  <si>
    <t>Department</t>
  </si>
  <si>
    <t>Cadre</t>
  </si>
  <si>
    <t>Gross Pay</t>
  </si>
  <si>
    <t>Basic Pay</t>
  </si>
  <si>
    <t>PF Employee</t>
  </si>
  <si>
    <t>PF Employer</t>
  </si>
  <si>
    <t>CTC</t>
  </si>
  <si>
    <t>Sachin Kumar</t>
  </si>
  <si>
    <t>SURVEYING</t>
  </si>
  <si>
    <t>Male</t>
  </si>
  <si>
    <t>M1</t>
  </si>
  <si>
    <t>Young Lashley</t>
  </si>
  <si>
    <t>E4</t>
  </si>
  <si>
    <t>Shi Kuam</t>
  </si>
  <si>
    <t>MECHANICAL EXECUTION</t>
  </si>
  <si>
    <t>Female</t>
  </si>
  <si>
    <t>Nancy Smith</t>
  </si>
  <si>
    <t>M2</t>
  </si>
  <si>
    <t>Poonam Pandey</t>
  </si>
  <si>
    <t>HEAD OFFICE</t>
  </si>
  <si>
    <t>Zin Yenchao</t>
  </si>
  <si>
    <t>Peter Parker</t>
  </si>
  <si>
    <t>Kim Kardesian</t>
  </si>
  <si>
    <t>Anand Sharma</t>
  </si>
  <si>
    <t>PLANNING</t>
  </si>
  <si>
    <t>Kamran Akmal</t>
  </si>
  <si>
    <t>Anand Rao</t>
  </si>
  <si>
    <t>QUALITY CONTROL</t>
  </si>
  <si>
    <t>E3</t>
  </si>
  <si>
    <t>Antonio Gonzalvez</t>
  </si>
  <si>
    <t>Parineeti Chopra</t>
  </si>
  <si>
    <t>ACCOUNTS</t>
  </si>
  <si>
    <t>Ajmal Khan</t>
  </si>
  <si>
    <t>Juhi Chawla</t>
  </si>
  <si>
    <t>COMMERCIAL</t>
  </si>
  <si>
    <t>Yuvraj Singh</t>
  </si>
  <si>
    <t>PLANT MACHINERY</t>
  </si>
  <si>
    <t>Priyanka Chopra</t>
  </si>
  <si>
    <t>HR ADMIN</t>
  </si>
  <si>
    <t>Shahrukh Khan</t>
  </si>
  <si>
    <t>Deepika Padukon</t>
  </si>
  <si>
    <t>Vinod Singh</t>
  </si>
  <si>
    <t>David parker</t>
  </si>
  <si>
    <t>CIVIL EXECUTION</t>
  </si>
  <si>
    <t>Akash Chopra</t>
  </si>
  <si>
    <t>Greg Chappel</t>
  </si>
  <si>
    <t>Lita Cena</t>
  </si>
  <si>
    <t>Ashley Monny</t>
  </si>
  <si>
    <t>Neetu Kumari</t>
  </si>
  <si>
    <t>E2</t>
  </si>
  <si>
    <t>Anupam Rao</t>
  </si>
  <si>
    <t>Kim Sharma</t>
  </si>
  <si>
    <t>Manish Gupta</t>
  </si>
  <si>
    <t>Antonio Martha</t>
  </si>
  <si>
    <t>Mario Zao</t>
  </si>
  <si>
    <t>Bruce Banner</t>
  </si>
  <si>
    <t>Jet Lee</t>
  </si>
  <si>
    <t>Will Smith</t>
  </si>
  <si>
    <t>Bruce Lee</t>
  </si>
  <si>
    <t>Priya Singh</t>
  </si>
  <si>
    <t>E1</t>
  </si>
  <si>
    <t>Jack paulo</t>
  </si>
  <si>
    <t>George Daniel</t>
  </si>
  <si>
    <t>Zakir Akhthar</t>
  </si>
  <si>
    <t>Greg Hogg</t>
  </si>
  <si>
    <t>Ajay Kumar</t>
  </si>
  <si>
    <t>Brad Pitt</t>
  </si>
  <si>
    <t>Robin Singh</t>
  </si>
  <si>
    <t>Angelina Jolie</t>
  </si>
  <si>
    <t>S4</t>
  </si>
  <si>
    <t>Ajay Sharma</t>
  </si>
  <si>
    <t>Steven Smith</t>
  </si>
  <si>
    <t>Pinky Chawla</t>
  </si>
  <si>
    <t>B N narayana</t>
  </si>
  <si>
    <t>S3</t>
  </si>
  <si>
    <t>Raju Kumar</t>
  </si>
  <si>
    <t>Bruce Wayne</t>
  </si>
  <si>
    <t>S2</t>
  </si>
  <si>
    <t>Santosh Singh</t>
  </si>
  <si>
    <t>INTERIOR</t>
  </si>
  <si>
    <t>SEMI INTERIOR</t>
  </si>
  <si>
    <t>HO</t>
  </si>
  <si>
    <t>Posting Allowance</t>
  </si>
  <si>
    <t>Company Name</t>
  </si>
  <si>
    <t>Company Address Line1</t>
  </si>
  <si>
    <t>Company Address Line2</t>
  </si>
  <si>
    <t>Company Address Line3</t>
  </si>
  <si>
    <t>Salary slip for Month</t>
  </si>
  <si>
    <t>Employee Code</t>
  </si>
  <si>
    <t>Employee Name</t>
  </si>
  <si>
    <t>Date of Birth</t>
  </si>
  <si>
    <t>Date of Joining</t>
  </si>
  <si>
    <t>Designation</t>
  </si>
  <si>
    <t>PAN No</t>
  </si>
  <si>
    <t>PF No</t>
  </si>
  <si>
    <t>Bank Name</t>
  </si>
  <si>
    <t>Account No.</t>
  </si>
  <si>
    <t>Total working days</t>
  </si>
  <si>
    <t>Total Present</t>
  </si>
  <si>
    <t>Leave Adjust</t>
  </si>
  <si>
    <t>Total Payable Days</t>
  </si>
  <si>
    <t>xxxxxxxx10</t>
  </si>
  <si>
    <t>xxxxxxxx11</t>
  </si>
  <si>
    <t>xxxxxxxx12</t>
  </si>
  <si>
    <t>xxxxxxxx13</t>
  </si>
  <si>
    <t>xxxxxxxx14</t>
  </si>
  <si>
    <t>xxxxxxxx15</t>
  </si>
  <si>
    <t>xxxxxxxx16</t>
  </si>
  <si>
    <t>xxxxxxxx17</t>
  </si>
  <si>
    <t>xxxxxxxx18</t>
  </si>
  <si>
    <t>xxxxxxxx19</t>
  </si>
  <si>
    <t>xxxxxxxx20</t>
  </si>
  <si>
    <t>xxxxxxxx21</t>
  </si>
  <si>
    <t>xxxxxxxx22</t>
  </si>
  <si>
    <t>xxxxxxxx23</t>
  </si>
  <si>
    <t>xxxxxxxx24</t>
  </si>
  <si>
    <t>xxxxxxxx25</t>
  </si>
  <si>
    <t>xxxxxxxx26</t>
  </si>
  <si>
    <t>xxxxxxxx27</t>
  </si>
  <si>
    <t>xxxxxxxx28</t>
  </si>
  <si>
    <t>xxxxxxxx29</t>
  </si>
  <si>
    <t>xxxxxxxx30</t>
  </si>
  <si>
    <t>xxxxxxxx31</t>
  </si>
  <si>
    <t>xxxxxxxx32</t>
  </si>
  <si>
    <t>xxxxxxxx33</t>
  </si>
  <si>
    <t>xxxxxxxx34</t>
  </si>
  <si>
    <t>xxxxxxxx35</t>
  </si>
  <si>
    <t>xxxxxxxx36</t>
  </si>
  <si>
    <t>xxxxxxxx37</t>
  </si>
  <si>
    <t>xxxxxxxx38</t>
  </si>
  <si>
    <t>xxxxxxxx39</t>
  </si>
  <si>
    <t>xxxxxxxx40</t>
  </si>
  <si>
    <t>xxxxxxxx41</t>
  </si>
  <si>
    <t>xxxxxxxx42</t>
  </si>
  <si>
    <t>xxxxxxxx43</t>
  </si>
  <si>
    <t>xxxxxxxx44</t>
  </si>
  <si>
    <t>xxxxxxxx45</t>
  </si>
  <si>
    <t>xxxxxxxx46</t>
  </si>
  <si>
    <t>xxxxxxxx47</t>
  </si>
  <si>
    <t>xxxxxxxx48</t>
  </si>
  <si>
    <t>xxxxxxxx49</t>
  </si>
  <si>
    <t>xxxxxxxx50</t>
  </si>
  <si>
    <t>xxxxxxxx51</t>
  </si>
  <si>
    <t>xxxxxxxx01</t>
  </si>
  <si>
    <t>xxxxxxxx02</t>
  </si>
  <si>
    <t>xxxxxxxx03</t>
  </si>
  <si>
    <t>xxxxxxxx04</t>
  </si>
  <si>
    <t>xxxxxxxx05</t>
  </si>
  <si>
    <t>xxxxxxxx06</t>
  </si>
  <si>
    <t>xxxxxxxx07</t>
  </si>
  <si>
    <t>xxxxxxxx08</t>
  </si>
  <si>
    <t>xxxxxxxx09</t>
  </si>
  <si>
    <t>ABC Bank</t>
  </si>
  <si>
    <t>abcdghj01</t>
  </si>
  <si>
    <t>abcdghj02</t>
  </si>
  <si>
    <t>abcdghj03</t>
  </si>
  <si>
    <t>abcdghj04</t>
  </si>
  <si>
    <t>abcdghj05</t>
  </si>
  <si>
    <t>abcdghj06</t>
  </si>
  <si>
    <t>abcdghj07</t>
  </si>
  <si>
    <t>abcdghj08</t>
  </si>
  <si>
    <t>abcdghj09</t>
  </si>
  <si>
    <t>abcdghj10</t>
  </si>
  <si>
    <t>abcdghj11</t>
  </si>
  <si>
    <t>abcdghj12</t>
  </si>
  <si>
    <t>abcdghj13</t>
  </si>
  <si>
    <t>abcdghj14</t>
  </si>
  <si>
    <t>abcdghj15</t>
  </si>
  <si>
    <t>abcdghj16</t>
  </si>
  <si>
    <t>abcdghj17</t>
  </si>
  <si>
    <t>abcdghj18</t>
  </si>
  <si>
    <t>abcdghj19</t>
  </si>
  <si>
    <t>abcdghj20</t>
  </si>
  <si>
    <t>abcdghj21</t>
  </si>
  <si>
    <t>abcdghj22</t>
  </si>
  <si>
    <t>abcdghj23</t>
  </si>
  <si>
    <t>abcdghj24</t>
  </si>
  <si>
    <t>abcdghj25</t>
  </si>
  <si>
    <t>abcdghj26</t>
  </si>
  <si>
    <t>abcdghj27</t>
  </si>
  <si>
    <t>abcdghj28</t>
  </si>
  <si>
    <t>abcdghj29</t>
  </si>
  <si>
    <t>abcdghj30</t>
  </si>
  <si>
    <t>abcdghj31</t>
  </si>
  <si>
    <t>abcdghj32</t>
  </si>
  <si>
    <t>abcdghj33</t>
  </si>
  <si>
    <t>abcdghj34</t>
  </si>
  <si>
    <t>abcdghj35</t>
  </si>
  <si>
    <t>abcdghj36</t>
  </si>
  <si>
    <t>abcdghj37</t>
  </si>
  <si>
    <t>abcdghj38</t>
  </si>
  <si>
    <t>abcdghj39</t>
  </si>
  <si>
    <t>abcdghj40</t>
  </si>
  <si>
    <t>abcdghj41</t>
  </si>
  <si>
    <t>abcdghj42</t>
  </si>
  <si>
    <t>abcdghj43</t>
  </si>
  <si>
    <t>abcdghj44</t>
  </si>
  <si>
    <t>abcdghj45</t>
  </si>
  <si>
    <t>abcdghj46</t>
  </si>
  <si>
    <t>abcdghj47</t>
  </si>
  <si>
    <t>abcdghj48</t>
  </si>
  <si>
    <t>abcdghj49</t>
  </si>
  <si>
    <t>abcdghj50</t>
  </si>
  <si>
    <t>abcdghj51</t>
  </si>
  <si>
    <t>Arrears</t>
  </si>
  <si>
    <t>Bonus</t>
  </si>
  <si>
    <t>Profession Tax</t>
  </si>
  <si>
    <t>Medical</t>
  </si>
  <si>
    <t>LTA</t>
  </si>
  <si>
    <t>Bonus or Extra</t>
  </si>
  <si>
    <t>Deduction</t>
  </si>
  <si>
    <t>Other Information</t>
  </si>
  <si>
    <t>Flexi Pay-1</t>
  </si>
  <si>
    <t>Flexi Pay-2</t>
  </si>
  <si>
    <t>Flexi Pay-3</t>
  </si>
  <si>
    <t>Flexi Pay-4</t>
  </si>
  <si>
    <t>Salary Advance</t>
  </si>
  <si>
    <t>TDS deduction</t>
  </si>
  <si>
    <t>Total</t>
  </si>
  <si>
    <t>Net Payable Salary</t>
  </si>
  <si>
    <t>E Code (1)</t>
  </si>
  <si>
    <t>Emp Name (2)</t>
  </si>
  <si>
    <t>Department (3)</t>
  </si>
  <si>
    <t>Posting (5)</t>
  </si>
  <si>
    <t>Gender (6)</t>
  </si>
  <si>
    <t>DOB (7)</t>
  </si>
  <si>
    <t>DOJ (8)</t>
  </si>
  <si>
    <t>Cadre (9)</t>
  </si>
  <si>
    <t>PAN No (10)</t>
  </si>
  <si>
    <t>PF No (11)</t>
  </si>
  <si>
    <t>Bank Name (12)</t>
  </si>
  <si>
    <t>A/c No. (13)</t>
  </si>
  <si>
    <t>Basic Pay (14)</t>
  </si>
  <si>
    <t>Flexi Pay (15)</t>
  </si>
  <si>
    <t>Posting Allowance (16)</t>
  </si>
  <si>
    <t>PF Employee (17)</t>
  </si>
  <si>
    <t>PF Employer (18)</t>
  </si>
  <si>
    <t>Gross Pay (19)</t>
  </si>
  <si>
    <t>Net Pay (20)</t>
  </si>
  <si>
    <t>Designation (4)</t>
  </si>
  <si>
    <t>Manager 2</t>
  </si>
  <si>
    <t>Manager 1</t>
  </si>
  <si>
    <t>Executive-4</t>
  </si>
  <si>
    <t>Executive-3</t>
  </si>
  <si>
    <t>Executive-2</t>
  </si>
  <si>
    <t>Executive-1</t>
  </si>
  <si>
    <t>Supervisor-4</t>
  </si>
  <si>
    <t>Supervisor-3</t>
  </si>
  <si>
    <t>Supervisor-2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</si>
</sst>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s.&quot;\ * #,##0.00_ ;_ &quot;Rs.&quot;\ * \-#,##0.00_ ;_ &quot;Rs.&quot;\ * &quot;-&quot;??_ ;_ @_ "/>
    <numFmt numFmtId="164" formatCode="_ [$Rs.-4009]\ * #,##0.00_ ;_ [$Rs.-4009]\ * \-#,##0.00_ ;_ [$Rs.-4009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1" applyNumberFormat="1" applyFont="1" applyFill="1" applyBorder="1"/>
    <xf numFmtId="0" fontId="0" fillId="0" borderId="0" xfId="0" applyFill="1"/>
    <xf numFmtId="0" fontId="0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mokey Glass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1" sqref="R11"/>
    </sheetView>
  </sheetViews>
  <sheetFormatPr defaultRowHeight="15" x14ac:dyDescent="0.25"/>
  <cols>
    <col min="1" max="1" width="6.5703125" style="5" customWidth="1"/>
    <col min="2" max="2" width="8.42578125" style="5" customWidth="1"/>
    <col min="3" max="3" width="17.85546875" style="5" customWidth="1"/>
    <col min="4" max="5" width="23.5703125" style="5" customWidth="1"/>
    <col min="6" max="6" width="18" style="5" customWidth="1"/>
    <col min="7" max="7" width="12.28515625" style="5" customWidth="1"/>
    <col min="8" max="8" width="11.28515625" style="5" bestFit="1" customWidth="1"/>
    <col min="9" max="9" width="11.28515625" style="5" customWidth="1"/>
    <col min="10" max="12" width="10.7109375" style="5" customWidth="1"/>
    <col min="13" max="13" width="11.5703125" style="5" bestFit="1" customWidth="1"/>
    <col min="14" max="14" width="12" style="5" bestFit="1" customWidth="1"/>
    <col min="15" max="15" width="14" style="7" customWidth="1"/>
    <col min="16" max="17" width="13.85546875" style="7" customWidth="1"/>
    <col min="18" max="18" width="17.42578125" style="7" customWidth="1"/>
    <col min="19" max="19" width="17" style="7" customWidth="1"/>
    <col min="20" max="20" width="16.28515625" style="7" bestFit="1" customWidth="1"/>
    <col min="21" max="22" width="16" style="7" bestFit="1" customWidth="1"/>
    <col min="23" max="24" width="9.140625" style="8"/>
    <col min="25" max="25" width="9.28515625" style="8" customWidth="1"/>
    <col min="26" max="26" width="14.140625" style="8" customWidth="1"/>
    <col min="27" max="16384" width="9.140625" style="8"/>
  </cols>
  <sheetData>
    <row r="1" spans="1:28" s="3" customFormat="1" ht="45" x14ac:dyDescent="0.25">
      <c r="A1" s="1" t="s">
        <v>0</v>
      </c>
      <c r="B1" s="1" t="s">
        <v>221</v>
      </c>
      <c r="C1" s="1" t="s">
        <v>222</v>
      </c>
      <c r="D1" s="1" t="s">
        <v>223</v>
      </c>
      <c r="E1" s="1" t="s">
        <v>240</v>
      </c>
      <c r="F1" s="1" t="s">
        <v>224</v>
      </c>
      <c r="G1" s="1" t="s">
        <v>225</v>
      </c>
      <c r="H1" s="1" t="s">
        <v>226</v>
      </c>
      <c r="I1" s="1" t="s">
        <v>227</v>
      </c>
      <c r="J1" s="1" t="s">
        <v>228</v>
      </c>
      <c r="K1" s="1" t="s">
        <v>229</v>
      </c>
      <c r="L1" s="1" t="s">
        <v>230</v>
      </c>
      <c r="M1" s="1" t="s">
        <v>231</v>
      </c>
      <c r="N1" s="1" t="s">
        <v>232</v>
      </c>
      <c r="O1" s="2" t="s">
        <v>233</v>
      </c>
      <c r="P1" s="2" t="s">
        <v>234</v>
      </c>
      <c r="Q1" s="2" t="s">
        <v>235</v>
      </c>
      <c r="R1" s="2" t="s">
        <v>236</v>
      </c>
      <c r="S1" s="2" t="s">
        <v>237</v>
      </c>
      <c r="T1" s="2" t="s">
        <v>238</v>
      </c>
      <c r="U1" s="2" t="s">
        <v>239</v>
      </c>
      <c r="V1" s="2" t="s">
        <v>7</v>
      </c>
      <c r="X1" s="1" t="s">
        <v>2</v>
      </c>
      <c r="Y1" s="9" t="s">
        <v>80</v>
      </c>
      <c r="Z1" s="9" t="s">
        <v>81</v>
      </c>
      <c r="AA1" s="9" t="s">
        <v>82</v>
      </c>
    </row>
    <row r="2" spans="1:28" x14ac:dyDescent="0.25">
      <c r="A2" s="4">
        <v>1</v>
      </c>
      <c r="B2" s="5">
        <v>1457</v>
      </c>
      <c r="C2" s="5" t="s">
        <v>17</v>
      </c>
      <c r="D2" s="9" t="s">
        <v>15</v>
      </c>
      <c r="E2" s="9" t="str">
        <f>VLOOKUP($J2,$X$1:$AB$10,5,FALSE)</f>
        <v>Manager 2</v>
      </c>
      <c r="F2" s="9" t="s">
        <v>81</v>
      </c>
      <c r="G2" s="5" t="s">
        <v>16</v>
      </c>
      <c r="H2" s="6">
        <v>31678</v>
      </c>
      <c r="I2" s="6">
        <v>39708</v>
      </c>
      <c r="J2" s="6" t="s">
        <v>18</v>
      </c>
      <c r="K2" s="6" t="s">
        <v>154</v>
      </c>
      <c r="L2" s="6" t="s">
        <v>144</v>
      </c>
      <c r="M2" s="6" t="s">
        <v>153</v>
      </c>
      <c r="N2" s="15">
        <v>1000029130</v>
      </c>
      <c r="O2" s="7">
        <v>37360</v>
      </c>
      <c r="P2" s="7">
        <f t="shared" ref="P2:P33" si="0">O2*1.5</f>
        <v>56040</v>
      </c>
      <c r="Q2" s="7">
        <f>IF(F2=$Y$1,VLOOKUP(J2,$X$1:$AA$10,2,FALSE),IF(F2=$Z$1,VLOOKUP(J2,$X$1:$AA$10,3,FALSE),VLOOKUP(J2,$X$1:$AA$10,4,FALSE)))</f>
        <v>13000</v>
      </c>
      <c r="R2" s="7">
        <f t="shared" ref="R2:R33" si="1">ROUND(O2*12%,0)</f>
        <v>4483</v>
      </c>
      <c r="S2" s="7">
        <f t="shared" ref="S2:S33" si="2">ROUND(O2*12%,0)</f>
        <v>4483</v>
      </c>
      <c r="T2" s="7">
        <f t="shared" ref="T2:T33" si="3">SUM(O2:R2)</f>
        <v>110883</v>
      </c>
      <c r="U2" s="7">
        <f t="shared" ref="U2:U33" si="4">T2-R2</f>
        <v>106400</v>
      </c>
      <c r="V2" s="7">
        <f t="shared" ref="V2:V33" si="5">SUM(O2:S2)</f>
        <v>115366</v>
      </c>
      <c r="X2" s="11" t="s">
        <v>18</v>
      </c>
      <c r="Y2" s="5">
        <v>15000</v>
      </c>
      <c r="Z2" s="5">
        <v>13000</v>
      </c>
      <c r="AA2" s="5">
        <v>10000</v>
      </c>
      <c r="AB2" s="8" t="s">
        <v>241</v>
      </c>
    </row>
    <row r="3" spans="1:28" x14ac:dyDescent="0.25">
      <c r="A3" s="4">
        <v>2</v>
      </c>
      <c r="B3" s="5">
        <v>1569</v>
      </c>
      <c r="C3" s="5" t="s">
        <v>19</v>
      </c>
      <c r="D3" s="9" t="s">
        <v>20</v>
      </c>
      <c r="E3" s="9" t="str">
        <f t="shared" ref="E3:E52" si="6">VLOOKUP($J3,$X$1:$AB$10,5,FALSE)</f>
        <v>Manager 2</v>
      </c>
      <c r="F3" s="9" t="s">
        <v>82</v>
      </c>
      <c r="G3" s="5" t="s">
        <v>16</v>
      </c>
      <c r="H3" s="6">
        <v>31700</v>
      </c>
      <c r="I3" s="6">
        <v>40138</v>
      </c>
      <c r="J3" s="6" t="s">
        <v>18</v>
      </c>
      <c r="K3" s="6" t="s">
        <v>155</v>
      </c>
      <c r="L3" s="6" t="s">
        <v>145</v>
      </c>
      <c r="M3" s="6" t="s">
        <v>153</v>
      </c>
      <c r="N3" s="15">
        <v>1000029131</v>
      </c>
      <c r="O3" s="7">
        <v>37024</v>
      </c>
      <c r="P3" s="7">
        <f t="shared" si="0"/>
        <v>55536</v>
      </c>
      <c r="Q3" s="7">
        <f>IF(F3=$Y$1,VLOOKUP(J3,$X$1:$AA$10,2,FALSE),IF(F3=$Z$1,VLOOKUP(J3,$X$1:$AA$10,3,FALSE),VLOOKUP(J3,$X$1:$AA$10,4,FALSE)))</f>
        <v>10000</v>
      </c>
      <c r="R3" s="7">
        <f t="shared" si="1"/>
        <v>4443</v>
      </c>
      <c r="S3" s="7">
        <f t="shared" si="2"/>
        <v>4443</v>
      </c>
      <c r="T3" s="7">
        <f t="shared" si="3"/>
        <v>107003</v>
      </c>
      <c r="U3" s="7">
        <f t="shared" si="4"/>
        <v>102560</v>
      </c>
      <c r="V3" s="7">
        <f t="shared" si="5"/>
        <v>111446</v>
      </c>
      <c r="X3" s="11" t="s">
        <v>11</v>
      </c>
      <c r="Y3" s="5">
        <v>14000</v>
      </c>
      <c r="Z3" s="5">
        <v>12000</v>
      </c>
      <c r="AA3" s="5">
        <v>9000</v>
      </c>
      <c r="AB3" s="8" t="s">
        <v>242</v>
      </c>
    </row>
    <row r="4" spans="1:28" x14ac:dyDescent="0.25">
      <c r="A4" s="4">
        <v>3</v>
      </c>
      <c r="B4" s="5">
        <v>3249</v>
      </c>
      <c r="C4" s="5" t="s">
        <v>42</v>
      </c>
      <c r="D4" s="9" t="s">
        <v>25</v>
      </c>
      <c r="E4" s="9" t="str">
        <f t="shared" si="6"/>
        <v>Manager 1</v>
      </c>
      <c r="F4" s="9" t="s">
        <v>81</v>
      </c>
      <c r="G4" s="5" t="s">
        <v>10</v>
      </c>
      <c r="H4" s="6">
        <v>32768</v>
      </c>
      <c r="I4" s="6">
        <v>41206</v>
      </c>
      <c r="J4" s="6" t="s">
        <v>11</v>
      </c>
      <c r="K4" s="6" t="s">
        <v>156</v>
      </c>
      <c r="L4" s="6" t="s">
        <v>146</v>
      </c>
      <c r="M4" s="6" t="s">
        <v>153</v>
      </c>
      <c r="N4" s="15">
        <v>1000029132</v>
      </c>
      <c r="O4" s="7">
        <v>30936</v>
      </c>
      <c r="P4" s="7">
        <f t="shared" si="0"/>
        <v>46404</v>
      </c>
      <c r="Q4" s="7">
        <f>IF(F4=$Y$1,VLOOKUP(J4,$X$1:$AA$10,2,FALSE),IF(F4=$Z$1,VLOOKUP(J4,$X$1:$AA$10,3,FALSE),VLOOKUP(J4,$X$1:$AA$10,4,FALSE)))</f>
        <v>12000</v>
      </c>
      <c r="R4" s="7">
        <f t="shared" si="1"/>
        <v>3712</v>
      </c>
      <c r="S4" s="7">
        <f t="shared" si="2"/>
        <v>3712</v>
      </c>
      <c r="T4" s="7">
        <f t="shared" si="3"/>
        <v>93052</v>
      </c>
      <c r="U4" s="7">
        <f t="shared" si="4"/>
        <v>89340</v>
      </c>
      <c r="V4" s="7">
        <f t="shared" si="5"/>
        <v>96764</v>
      </c>
      <c r="X4" s="11" t="s">
        <v>13</v>
      </c>
      <c r="Y4" s="5">
        <v>13000</v>
      </c>
      <c r="Z4" s="5">
        <v>11000</v>
      </c>
      <c r="AA4" s="5">
        <v>8000</v>
      </c>
      <c r="AB4" s="8" t="s">
        <v>243</v>
      </c>
    </row>
    <row r="5" spans="1:28" x14ac:dyDescent="0.25">
      <c r="A5" s="4">
        <v>4</v>
      </c>
      <c r="B5" s="5">
        <v>1756</v>
      </c>
      <c r="C5" s="5" t="s">
        <v>8</v>
      </c>
      <c r="D5" s="5" t="s">
        <v>9</v>
      </c>
      <c r="E5" s="9" t="str">
        <f t="shared" si="6"/>
        <v>Manager 1</v>
      </c>
      <c r="F5" s="9" t="s">
        <v>81</v>
      </c>
      <c r="G5" s="5" t="s">
        <v>10</v>
      </c>
      <c r="H5" s="6">
        <v>30842</v>
      </c>
      <c r="I5" s="6">
        <v>38872</v>
      </c>
      <c r="J5" s="6" t="s">
        <v>11</v>
      </c>
      <c r="K5" s="6" t="s">
        <v>157</v>
      </c>
      <c r="L5" s="6" t="s">
        <v>147</v>
      </c>
      <c r="M5" s="6" t="s">
        <v>153</v>
      </c>
      <c r="N5" s="15">
        <v>1000029133</v>
      </c>
      <c r="O5" s="7">
        <v>30720</v>
      </c>
      <c r="P5" s="7">
        <f t="shared" si="0"/>
        <v>46080</v>
      </c>
      <c r="Q5" s="7">
        <f>IF(F5=$Y$1,VLOOKUP(J5,$X$1:$AA$10,2,FALSE),IF(F5=$Z$1,VLOOKUP(J5,$X$1:$AA$10,3,FALSE),VLOOKUP(J5,$X$1:$AA$10,4,FALSE)))</f>
        <v>12000</v>
      </c>
      <c r="R5" s="7">
        <f t="shared" si="1"/>
        <v>3686</v>
      </c>
      <c r="S5" s="7">
        <f t="shared" si="2"/>
        <v>3686</v>
      </c>
      <c r="T5" s="7">
        <f t="shared" si="3"/>
        <v>92486</v>
      </c>
      <c r="U5" s="7">
        <f t="shared" si="4"/>
        <v>88800</v>
      </c>
      <c r="V5" s="7">
        <f t="shared" si="5"/>
        <v>96172</v>
      </c>
      <c r="X5" s="11" t="s">
        <v>29</v>
      </c>
      <c r="Y5" s="5">
        <v>12000</v>
      </c>
      <c r="Z5" s="5">
        <v>10000</v>
      </c>
      <c r="AA5" s="5">
        <v>7000</v>
      </c>
      <c r="AB5" s="8" t="s">
        <v>244</v>
      </c>
    </row>
    <row r="6" spans="1:28" x14ac:dyDescent="0.25">
      <c r="A6" s="4">
        <v>5</v>
      </c>
      <c r="B6" s="5">
        <v>1905</v>
      </c>
      <c r="C6" s="5" t="s">
        <v>23</v>
      </c>
      <c r="D6" s="9" t="s">
        <v>20</v>
      </c>
      <c r="E6" s="9" t="str">
        <f t="shared" si="6"/>
        <v>Manager 1</v>
      </c>
      <c r="F6" s="9" t="s">
        <v>82</v>
      </c>
      <c r="G6" s="5" t="s">
        <v>16</v>
      </c>
      <c r="H6" s="6">
        <v>32156</v>
      </c>
      <c r="I6" s="6">
        <v>42253</v>
      </c>
      <c r="J6" s="6" t="s">
        <v>11</v>
      </c>
      <c r="K6" s="6" t="s">
        <v>158</v>
      </c>
      <c r="L6" s="6" t="s">
        <v>148</v>
      </c>
      <c r="M6" s="6" t="s">
        <v>153</v>
      </c>
      <c r="N6" s="15">
        <v>1000029134</v>
      </c>
      <c r="O6" s="7">
        <v>30580</v>
      </c>
      <c r="P6" s="7">
        <f t="shared" si="0"/>
        <v>45870</v>
      </c>
      <c r="Q6" s="7">
        <f>IF(F6=$Y$1,VLOOKUP(J6,$X$1:$AA$10,2,FALSE),IF(F6=$Z$1,VLOOKUP(J6,$X$1:$AA$10,3,FALSE),VLOOKUP(J6,$X$1:$AA$10,4,FALSE)))</f>
        <v>9000</v>
      </c>
      <c r="R6" s="7">
        <f t="shared" si="1"/>
        <v>3670</v>
      </c>
      <c r="S6" s="7">
        <f t="shared" si="2"/>
        <v>3670</v>
      </c>
      <c r="T6" s="7">
        <f t="shared" si="3"/>
        <v>89120</v>
      </c>
      <c r="U6" s="7">
        <f t="shared" si="4"/>
        <v>85450</v>
      </c>
      <c r="V6" s="7">
        <f t="shared" si="5"/>
        <v>92790</v>
      </c>
      <c r="X6" s="11" t="s">
        <v>50</v>
      </c>
      <c r="Y6" s="5">
        <v>11000</v>
      </c>
      <c r="Z6" s="5">
        <v>9000</v>
      </c>
      <c r="AA6" s="5">
        <v>6000</v>
      </c>
      <c r="AB6" s="8" t="s">
        <v>245</v>
      </c>
    </row>
    <row r="7" spans="1:28" x14ac:dyDescent="0.25">
      <c r="A7" s="4">
        <v>6</v>
      </c>
      <c r="B7" s="5">
        <v>2465</v>
      </c>
      <c r="C7" s="5" t="s">
        <v>31</v>
      </c>
      <c r="D7" s="9" t="s">
        <v>32</v>
      </c>
      <c r="E7" s="9" t="str">
        <f t="shared" si="6"/>
        <v>Manager 1</v>
      </c>
      <c r="F7" s="9" t="s">
        <v>80</v>
      </c>
      <c r="G7" s="5" t="s">
        <v>16</v>
      </c>
      <c r="H7" s="6">
        <v>32546</v>
      </c>
      <c r="I7" s="6">
        <v>40984</v>
      </c>
      <c r="J7" s="6" t="s">
        <v>11</v>
      </c>
      <c r="K7" s="6" t="s">
        <v>159</v>
      </c>
      <c r="L7" s="6" t="s">
        <v>149</v>
      </c>
      <c r="M7" s="6" t="s">
        <v>153</v>
      </c>
      <c r="N7" s="15">
        <v>1000029135</v>
      </c>
      <c r="O7" s="7">
        <v>30536</v>
      </c>
      <c r="P7" s="7">
        <f t="shared" si="0"/>
        <v>45804</v>
      </c>
      <c r="Q7" s="7">
        <f>IF(F7=$Y$1,VLOOKUP(J7,$X$1:$AA$10,2,FALSE),IF(F7=$Z$1,VLOOKUP(J7,$X$1:$AA$10,3,FALSE),VLOOKUP(J7,$X$1:$AA$10,4,FALSE)))</f>
        <v>14000</v>
      </c>
      <c r="R7" s="7">
        <f t="shared" si="1"/>
        <v>3664</v>
      </c>
      <c r="S7" s="7">
        <f t="shared" si="2"/>
        <v>3664</v>
      </c>
      <c r="T7" s="7">
        <f t="shared" si="3"/>
        <v>94004</v>
      </c>
      <c r="U7" s="7">
        <f t="shared" si="4"/>
        <v>90340</v>
      </c>
      <c r="V7" s="7">
        <f t="shared" si="5"/>
        <v>97668</v>
      </c>
      <c r="X7" s="11" t="s">
        <v>61</v>
      </c>
      <c r="Y7" s="5">
        <v>10000</v>
      </c>
      <c r="Z7" s="5">
        <v>8000</v>
      </c>
      <c r="AA7" s="5">
        <v>5000</v>
      </c>
      <c r="AB7" s="8" t="s">
        <v>246</v>
      </c>
    </row>
    <row r="8" spans="1:28" x14ac:dyDescent="0.25">
      <c r="A8" s="4">
        <v>7</v>
      </c>
      <c r="B8" s="5">
        <v>2577</v>
      </c>
      <c r="C8" s="5" t="s">
        <v>33</v>
      </c>
      <c r="D8" s="9" t="s">
        <v>15</v>
      </c>
      <c r="E8" s="9" t="str">
        <f t="shared" si="6"/>
        <v>Manager 1</v>
      </c>
      <c r="F8" s="9" t="s">
        <v>81</v>
      </c>
      <c r="G8" s="5" t="s">
        <v>10</v>
      </c>
      <c r="H8" s="6">
        <v>32567</v>
      </c>
      <c r="I8" s="6">
        <v>40597</v>
      </c>
      <c r="J8" s="6" t="s">
        <v>11</v>
      </c>
      <c r="K8" s="6" t="s">
        <v>160</v>
      </c>
      <c r="L8" s="6" t="s">
        <v>150</v>
      </c>
      <c r="M8" s="6" t="s">
        <v>153</v>
      </c>
      <c r="N8" s="15">
        <v>1000029136</v>
      </c>
      <c r="O8" s="7">
        <v>28956</v>
      </c>
      <c r="P8" s="7">
        <f t="shared" si="0"/>
        <v>43434</v>
      </c>
      <c r="Q8" s="7">
        <f>IF(F8=$Y$1,VLOOKUP(J8,$X$1:$AA$10,2,FALSE),IF(F8=$Z$1,VLOOKUP(J8,$X$1:$AA$10,3,FALSE),VLOOKUP(J8,$X$1:$AA$10,4,FALSE)))</f>
        <v>12000</v>
      </c>
      <c r="R8" s="7">
        <f t="shared" si="1"/>
        <v>3475</v>
      </c>
      <c r="S8" s="7">
        <f t="shared" si="2"/>
        <v>3475</v>
      </c>
      <c r="T8" s="7">
        <f t="shared" si="3"/>
        <v>87865</v>
      </c>
      <c r="U8" s="7">
        <f t="shared" si="4"/>
        <v>84390</v>
      </c>
      <c r="V8" s="7">
        <f t="shared" si="5"/>
        <v>91340</v>
      </c>
      <c r="X8" s="11" t="s">
        <v>70</v>
      </c>
      <c r="Y8" s="5">
        <v>9000</v>
      </c>
      <c r="Z8" s="5">
        <v>7000</v>
      </c>
      <c r="AA8" s="5">
        <v>4000</v>
      </c>
      <c r="AB8" s="8" t="s">
        <v>247</v>
      </c>
    </row>
    <row r="9" spans="1:28" x14ac:dyDescent="0.25">
      <c r="A9" s="4">
        <v>8</v>
      </c>
      <c r="B9" s="5">
        <v>3361</v>
      </c>
      <c r="C9" s="5" t="s">
        <v>43</v>
      </c>
      <c r="D9" s="9" t="s">
        <v>44</v>
      </c>
      <c r="E9" s="9" t="str">
        <f t="shared" si="6"/>
        <v>Manager 1</v>
      </c>
      <c r="F9" s="9" t="s">
        <v>80</v>
      </c>
      <c r="G9" s="5" t="s">
        <v>10</v>
      </c>
      <c r="H9" s="6">
        <v>32782</v>
      </c>
      <c r="I9" s="6">
        <v>42879</v>
      </c>
      <c r="J9" s="6" t="s">
        <v>11</v>
      </c>
      <c r="K9" s="6" t="s">
        <v>161</v>
      </c>
      <c r="L9" s="6" t="s">
        <v>151</v>
      </c>
      <c r="M9" s="6" t="s">
        <v>153</v>
      </c>
      <c r="N9" s="15">
        <v>1000029137</v>
      </c>
      <c r="O9" s="7">
        <v>28356</v>
      </c>
      <c r="P9" s="7">
        <f t="shared" si="0"/>
        <v>42534</v>
      </c>
      <c r="Q9" s="7">
        <f>IF(F9=$Y$1,VLOOKUP(J9,$X$1:$AA$10,2,FALSE),IF(F9=$Z$1,VLOOKUP(J9,$X$1:$AA$10,3,FALSE),VLOOKUP(J9,$X$1:$AA$10,4,FALSE)))</f>
        <v>14000</v>
      </c>
      <c r="R9" s="7">
        <f t="shared" si="1"/>
        <v>3403</v>
      </c>
      <c r="S9" s="7">
        <f t="shared" si="2"/>
        <v>3403</v>
      </c>
      <c r="T9" s="7">
        <f t="shared" si="3"/>
        <v>88293</v>
      </c>
      <c r="U9" s="7">
        <f t="shared" si="4"/>
        <v>84890</v>
      </c>
      <c r="V9" s="7">
        <f t="shared" si="5"/>
        <v>91696</v>
      </c>
      <c r="X9" s="11" t="s">
        <v>75</v>
      </c>
      <c r="Y9" s="5">
        <v>8000</v>
      </c>
      <c r="Z9" s="5">
        <v>6000</v>
      </c>
      <c r="AA9" s="5">
        <v>3000</v>
      </c>
      <c r="AB9" s="8" t="s">
        <v>248</v>
      </c>
    </row>
    <row r="10" spans="1:28" x14ac:dyDescent="0.25">
      <c r="A10" s="4">
        <v>9</v>
      </c>
      <c r="B10" s="5">
        <v>2913</v>
      </c>
      <c r="C10" s="5" t="s">
        <v>38</v>
      </c>
      <c r="D10" s="9" t="s">
        <v>39</v>
      </c>
      <c r="E10" s="9" t="str">
        <f t="shared" si="6"/>
        <v>Executive-4</v>
      </c>
      <c r="F10" s="9" t="s">
        <v>80</v>
      </c>
      <c r="G10" s="5" t="s">
        <v>16</v>
      </c>
      <c r="H10" s="6">
        <v>32628</v>
      </c>
      <c r="I10" s="6">
        <v>42725</v>
      </c>
      <c r="J10" s="6" t="s">
        <v>13</v>
      </c>
      <c r="K10" s="6" t="s">
        <v>162</v>
      </c>
      <c r="L10" s="6" t="s">
        <v>152</v>
      </c>
      <c r="M10" s="6" t="s">
        <v>153</v>
      </c>
      <c r="N10" s="15">
        <v>1000029138</v>
      </c>
      <c r="O10" s="7">
        <v>25960</v>
      </c>
      <c r="P10" s="7">
        <f t="shared" si="0"/>
        <v>38940</v>
      </c>
      <c r="Q10" s="7">
        <f>IF(F10=$Y$1,VLOOKUP(J10,$X$1:$AA$10,2,FALSE),IF(F10=$Z$1,VLOOKUP(J10,$X$1:$AA$10,3,FALSE),VLOOKUP(J10,$X$1:$AA$10,4,FALSE)))</f>
        <v>13000</v>
      </c>
      <c r="R10" s="7">
        <f t="shared" si="1"/>
        <v>3115</v>
      </c>
      <c r="S10" s="7">
        <f t="shared" si="2"/>
        <v>3115</v>
      </c>
      <c r="T10" s="7">
        <f t="shared" si="3"/>
        <v>81015</v>
      </c>
      <c r="U10" s="7">
        <f t="shared" si="4"/>
        <v>77900</v>
      </c>
      <c r="V10" s="7">
        <f t="shared" si="5"/>
        <v>84130</v>
      </c>
      <c r="X10" s="11" t="s">
        <v>78</v>
      </c>
      <c r="Y10" s="5">
        <v>7000</v>
      </c>
      <c r="Z10" s="5">
        <v>5000</v>
      </c>
      <c r="AA10" s="5">
        <v>2000</v>
      </c>
      <c r="AB10" s="8" t="s">
        <v>249</v>
      </c>
    </row>
    <row r="11" spans="1:28" x14ac:dyDescent="0.25">
      <c r="A11" s="4">
        <v>10</v>
      </c>
      <c r="B11" s="5">
        <v>1345</v>
      </c>
      <c r="C11" s="5" t="s">
        <v>14</v>
      </c>
      <c r="D11" s="9" t="s">
        <v>15</v>
      </c>
      <c r="E11" s="9" t="str">
        <f t="shared" si="6"/>
        <v>Executive-4</v>
      </c>
      <c r="F11" s="9" t="s">
        <v>80</v>
      </c>
      <c r="G11" s="5" t="s">
        <v>16</v>
      </c>
      <c r="H11" s="6">
        <v>31532</v>
      </c>
      <c r="I11" s="6">
        <v>39562</v>
      </c>
      <c r="J11" s="6" t="s">
        <v>13</v>
      </c>
      <c r="K11" s="6" t="s">
        <v>163</v>
      </c>
      <c r="L11" s="6" t="s">
        <v>102</v>
      </c>
      <c r="M11" s="6" t="s">
        <v>153</v>
      </c>
      <c r="N11" s="15">
        <v>1000029139</v>
      </c>
      <c r="O11" s="7">
        <v>25560</v>
      </c>
      <c r="P11" s="7">
        <f t="shared" si="0"/>
        <v>38340</v>
      </c>
      <c r="Q11" s="7">
        <f>IF(F11=$Y$1,VLOOKUP(J11,$X$1:$AA$10,2,FALSE),IF(F11=$Z$1,VLOOKUP(J11,$X$1:$AA$10,3,FALSE),VLOOKUP(J11,$X$1:$AA$10,4,FALSE)))</f>
        <v>13000</v>
      </c>
      <c r="R11" s="7">
        <f t="shared" si="1"/>
        <v>3067</v>
      </c>
      <c r="S11" s="7">
        <f t="shared" si="2"/>
        <v>3067</v>
      </c>
      <c r="T11" s="7">
        <f t="shared" si="3"/>
        <v>79967</v>
      </c>
      <c r="U11" s="7">
        <f t="shared" si="4"/>
        <v>76900</v>
      </c>
      <c r="V11" s="7">
        <f t="shared" si="5"/>
        <v>83034</v>
      </c>
    </row>
    <row r="12" spans="1:28" x14ac:dyDescent="0.25">
      <c r="A12" s="4">
        <v>11</v>
      </c>
      <c r="B12" s="5">
        <v>2801</v>
      </c>
      <c r="C12" s="5" t="s">
        <v>36</v>
      </c>
      <c r="D12" s="9" t="s">
        <v>37</v>
      </c>
      <c r="E12" s="9" t="str">
        <f t="shared" si="6"/>
        <v>Executive-4</v>
      </c>
      <c r="F12" s="9" t="s">
        <v>80</v>
      </c>
      <c r="G12" s="5" t="s">
        <v>10</v>
      </c>
      <c r="H12" s="6">
        <v>32612</v>
      </c>
      <c r="I12" s="6">
        <v>42709</v>
      </c>
      <c r="J12" s="6" t="s">
        <v>13</v>
      </c>
      <c r="K12" s="6" t="s">
        <v>164</v>
      </c>
      <c r="L12" s="6" t="s">
        <v>103</v>
      </c>
      <c r="M12" s="6" t="s">
        <v>153</v>
      </c>
      <c r="N12" s="15">
        <v>1000029140</v>
      </c>
      <c r="O12" s="7">
        <v>25316</v>
      </c>
      <c r="P12" s="7">
        <f t="shared" si="0"/>
        <v>37974</v>
      </c>
      <c r="Q12" s="7">
        <f>IF(F12=$Y$1,VLOOKUP(J12,$X$1:$AA$10,2,FALSE),IF(F12=$Z$1,VLOOKUP(J12,$X$1:$AA$10,3,FALSE),VLOOKUP(J12,$X$1:$AA$10,4,FALSE)))</f>
        <v>13000</v>
      </c>
      <c r="R12" s="7">
        <f t="shared" si="1"/>
        <v>3038</v>
      </c>
      <c r="S12" s="7">
        <f t="shared" si="2"/>
        <v>3038</v>
      </c>
      <c r="T12" s="7">
        <f t="shared" si="3"/>
        <v>79328</v>
      </c>
      <c r="U12" s="7">
        <f t="shared" si="4"/>
        <v>76290</v>
      </c>
      <c r="V12" s="7">
        <f t="shared" si="5"/>
        <v>82366</v>
      </c>
    </row>
    <row r="13" spans="1:28" x14ac:dyDescent="0.25">
      <c r="A13" s="4">
        <v>12</v>
      </c>
      <c r="B13" s="5">
        <v>2689</v>
      </c>
      <c r="C13" s="5" t="s">
        <v>34</v>
      </c>
      <c r="D13" s="9" t="s">
        <v>35</v>
      </c>
      <c r="E13" s="9" t="str">
        <f t="shared" si="6"/>
        <v>Executive-4</v>
      </c>
      <c r="F13" s="9" t="s">
        <v>81</v>
      </c>
      <c r="G13" s="5" t="s">
        <v>16</v>
      </c>
      <c r="H13" s="6">
        <v>32582</v>
      </c>
      <c r="I13" s="6">
        <v>41020</v>
      </c>
      <c r="J13" s="6" t="s">
        <v>13</v>
      </c>
      <c r="K13" s="6" t="s">
        <v>165</v>
      </c>
      <c r="L13" s="6" t="s">
        <v>104</v>
      </c>
      <c r="M13" s="6" t="s">
        <v>153</v>
      </c>
      <c r="N13" s="15">
        <v>1000029141</v>
      </c>
      <c r="O13" s="7">
        <v>24936</v>
      </c>
      <c r="P13" s="7">
        <f t="shared" si="0"/>
        <v>37404</v>
      </c>
      <c r="Q13" s="7">
        <f>IF(F13=$Y$1,VLOOKUP(J13,$X$1:$AA$10,2,FALSE),IF(F13=$Z$1,VLOOKUP(J13,$X$1:$AA$10,3,FALSE),VLOOKUP(J13,$X$1:$AA$10,4,FALSE)))</f>
        <v>11000</v>
      </c>
      <c r="R13" s="7">
        <f t="shared" si="1"/>
        <v>2992</v>
      </c>
      <c r="S13" s="7">
        <f t="shared" si="2"/>
        <v>2992</v>
      </c>
      <c r="T13" s="7">
        <f t="shared" si="3"/>
        <v>76332</v>
      </c>
      <c r="U13" s="7">
        <f t="shared" si="4"/>
        <v>73340</v>
      </c>
      <c r="V13" s="7">
        <f t="shared" si="5"/>
        <v>79324</v>
      </c>
    </row>
    <row r="14" spans="1:28" x14ac:dyDescent="0.25">
      <c r="A14" s="4">
        <v>13</v>
      </c>
      <c r="B14" s="5">
        <v>1681</v>
      </c>
      <c r="C14" s="5" t="s">
        <v>21</v>
      </c>
      <c r="D14" s="9" t="s">
        <v>15</v>
      </c>
      <c r="E14" s="9" t="str">
        <f t="shared" si="6"/>
        <v>Executive-4</v>
      </c>
      <c r="F14" s="9" t="s">
        <v>80</v>
      </c>
      <c r="G14" s="5" t="s">
        <v>16</v>
      </c>
      <c r="H14" s="6">
        <v>31877</v>
      </c>
      <c r="I14" s="6">
        <v>42574</v>
      </c>
      <c r="J14" s="6" t="s">
        <v>13</v>
      </c>
      <c r="K14" s="6" t="s">
        <v>166</v>
      </c>
      <c r="L14" s="6" t="s">
        <v>105</v>
      </c>
      <c r="M14" s="6" t="s">
        <v>153</v>
      </c>
      <c r="N14" s="15">
        <v>1000029142</v>
      </c>
      <c r="O14" s="7">
        <v>24508</v>
      </c>
      <c r="P14" s="7">
        <f t="shared" si="0"/>
        <v>36762</v>
      </c>
      <c r="Q14" s="7">
        <f>IF(F14=$Y$1,VLOOKUP(J14,$X$1:$AA$10,2,FALSE),IF(F14=$Z$1,VLOOKUP(J14,$X$1:$AA$10,3,FALSE),VLOOKUP(J14,$X$1:$AA$10,4,FALSE)))</f>
        <v>13000</v>
      </c>
      <c r="R14" s="7">
        <f t="shared" si="1"/>
        <v>2941</v>
      </c>
      <c r="S14" s="7">
        <f t="shared" si="2"/>
        <v>2941</v>
      </c>
      <c r="T14" s="7">
        <f t="shared" si="3"/>
        <v>77211</v>
      </c>
      <c r="U14" s="7">
        <f t="shared" si="4"/>
        <v>74270</v>
      </c>
      <c r="V14" s="7">
        <f t="shared" si="5"/>
        <v>80152</v>
      </c>
    </row>
    <row r="15" spans="1:28" x14ac:dyDescent="0.25">
      <c r="A15" s="4">
        <v>14</v>
      </c>
      <c r="B15" s="5">
        <v>2129</v>
      </c>
      <c r="C15" s="5" t="s">
        <v>26</v>
      </c>
      <c r="D15" s="9" t="s">
        <v>15</v>
      </c>
      <c r="E15" s="9" t="str">
        <f t="shared" si="6"/>
        <v>Executive-4</v>
      </c>
      <c r="F15" s="9" t="s">
        <v>80</v>
      </c>
      <c r="G15" s="5" t="s">
        <v>10</v>
      </c>
      <c r="H15" s="6">
        <v>32222</v>
      </c>
      <c r="I15" s="6">
        <v>40252</v>
      </c>
      <c r="J15" s="6" t="s">
        <v>13</v>
      </c>
      <c r="K15" s="6" t="s">
        <v>167</v>
      </c>
      <c r="L15" s="6" t="s">
        <v>106</v>
      </c>
      <c r="M15" s="6" t="s">
        <v>153</v>
      </c>
      <c r="N15" s="15">
        <v>1000029143</v>
      </c>
      <c r="O15" s="7">
        <v>24492</v>
      </c>
      <c r="P15" s="7">
        <f t="shared" si="0"/>
        <v>36738</v>
      </c>
      <c r="Q15" s="7">
        <f>IF(F15=$Y$1,VLOOKUP(J15,$X$1:$AA$10,2,FALSE),IF(F15=$Z$1,VLOOKUP(J15,$X$1:$AA$10,3,FALSE),VLOOKUP(J15,$X$1:$AA$10,4,FALSE)))</f>
        <v>13000</v>
      </c>
      <c r="R15" s="7">
        <f t="shared" si="1"/>
        <v>2939</v>
      </c>
      <c r="S15" s="7">
        <f t="shared" si="2"/>
        <v>2939</v>
      </c>
      <c r="T15" s="7">
        <f t="shared" si="3"/>
        <v>77169</v>
      </c>
      <c r="U15" s="7">
        <f t="shared" si="4"/>
        <v>74230</v>
      </c>
      <c r="V15" s="7">
        <f t="shared" si="5"/>
        <v>80108</v>
      </c>
    </row>
    <row r="16" spans="1:28" x14ac:dyDescent="0.25">
      <c r="A16" s="4">
        <v>15</v>
      </c>
      <c r="B16" s="5">
        <v>3025</v>
      </c>
      <c r="C16" s="5" t="s">
        <v>40</v>
      </c>
      <c r="D16" s="9" t="s">
        <v>35</v>
      </c>
      <c r="E16" s="9" t="str">
        <f t="shared" si="6"/>
        <v>Executive-4</v>
      </c>
      <c r="F16" s="9" t="s">
        <v>80</v>
      </c>
      <c r="G16" s="5" t="s">
        <v>10</v>
      </c>
      <c r="H16" s="6">
        <v>32702</v>
      </c>
      <c r="I16" s="6">
        <v>41140</v>
      </c>
      <c r="J16" s="6" t="s">
        <v>13</v>
      </c>
      <c r="K16" s="6" t="s">
        <v>168</v>
      </c>
      <c r="L16" s="6" t="s">
        <v>107</v>
      </c>
      <c r="M16" s="6" t="s">
        <v>153</v>
      </c>
      <c r="N16" s="15">
        <v>1000029144</v>
      </c>
      <c r="O16" s="7">
        <v>24484</v>
      </c>
      <c r="P16" s="7">
        <f t="shared" si="0"/>
        <v>36726</v>
      </c>
      <c r="Q16" s="7">
        <f>IF(F16=$Y$1,VLOOKUP(J16,$X$1:$AA$10,2,FALSE),IF(F16=$Z$1,VLOOKUP(J16,$X$1:$AA$10,3,FALSE),VLOOKUP(J16,$X$1:$AA$10,4,FALSE)))</f>
        <v>13000</v>
      </c>
      <c r="R16" s="7">
        <f t="shared" si="1"/>
        <v>2938</v>
      </c>
      <c r="S16" s="7">
        <f t="shared" si="2"/>
        <v>2938</v>
      </c>
      <c r="T16" s="7">
        <f t="shared" si="3"/>
        <v>77148</v>
      </c>
      <c r="U16" s="7">
        <f t="shared" si="4"/>
        <v>74210</v>
      </c>
      <c r="V16" s="7">
        <f t="shared" si="5"/>
        <v>80086</v>
      </c>
    </row>
    <row r="17" spans="1:22" x14ac:dyDescent="0.25">
      <c r="A17" s="4">
        <v>16</v>
      </c>
      <c r="B17" s="5">
        <v>1234</v>
      </c>
      <c r="C17" s="5" t="s">
        <v>12</v>
      </c>
      <c r="D17" s="5" t="s">
        <v>9</v>
      </c>
      <c r="E17" s="9" t="str">
        <f t="shared" si="6"/>
        <v>Executive-4</v>
      </c>
      <c r="F17" s="9" t="s">
        <v>80</v>
      </c>
      <c r="G17" s="5" t="s">
        <v>10</v>
      </c>
      <c r="H17" s="6">
        <v>31187</v>
      </c>
      <c r="I17" s="6">
        <v>41284</v>
      </c>
      <c r="J17" s="6" t="s">
        <v>13</v>
      </c>
      <c r="K17" s="6" t="s">
        <v>169</v>
      </c>
      <c r="L17" s="6" t="s">
        <v>108</v>
      </c>
      <c r="M17" s="6" t="s">
        <v>153</v>
      </c>
      <c r="N17" s="15">
        <v>1000029145</v>
      </c>
      <c r="O17" s="7">
        <v>24136</v>
      </c>
      <c r="P17" s="7">
        <f t="shared" si="0"/>
        <v>36204</v>
      </c>
      <c r="Q17" s="7">
        <f>IF(F17=$Y$1,VLOOKUP(J17,$X$1:$AA$10,2,FALSE),IF(F17=$Z$1,VLOOKUP(J17,$X$1:$AA$10,3,FALSE),VLOOKUP(J17,$X$1:$AA$10,4,FALSE)))</f>
        <v>13000</v>
      </c>
      <c r="R17" s="7">
        <f t="shared" si="1"/>
        <v>2896</v>
      </c>
      <c r="S17" s="7">
        <f t="shared" si="2"/>
        <v>2896</v>
      </c>
      <c r="T17" s="7">
        <f t="shared" si="3"/>
        <v>76236</v>
      </c>
      <c r="U17" s="7">
        <f t="shared" si="4"/>
        <v>73340</v>
      </c>
      <c r="V17" s="7">
        <f t="shared" si="5"/>
        <v>79132</v>
      </c>
    </row>
    <row r="18" spans="1:22" x14ac:dyDescent="0.25">
      <c r="A18" s="4">
        <v>17</v>
      </c>
      <c r="B18" s="5">
        <v>3473</v>
      </c>
      <c r="C18" s="5" t="s">
        <v>45</v>
      </c>
      <c r="D18" s="9" t="s">
        <v>25</v>
      </c>
      <c r="E18" s="9" t="str">
        <f t="shared" si="6"/>
        <v>Executive-4</v>
      </c>
      <c r="F18" s="9" t="s">
        <v>82</v>
      </c>
      <c r="G18" s="5" t="s">
        <v>10</v>
      </c>
      <c r="H18" s="6">
        <v>32846</v>
      </c>
      <c r="I18" s="6">
        <v>40876</v>
      </c>
      <c r="J18" s="6" t="s">
        <v>13</v>
      </c>
      <c r="K18" s="6" t="s">
        <v>170</v>
      </c>
      <c r="L18" s="6" t="s">
        <v>109</v>
      </c>
      <c r="M18" s="6" t="s">
        <v>153</v>
      </c>
      <c r="N18" s="15">
        <v>1000029146</v>
      </c>
      <c r="O18" s="7">
        <v>23924</v>
      </c>
      <c r="P18" s="7">
        <f t="shared" si="0"/>
        <v>35886</v>
      </c>
      <c r="Q18" s="7">
        <f>IF(F18=$Y$1,VLOOKUP(J18,$X$1:$AA$10,2,FALSE),IF(F18=$Z$1,VLOOKUP(J18,$X$1:$AA$10,3,FALSE),VLOOKUP(J18,$X$1:$AA$10,4,FALSE)))</f>
        <v>8000</v>
      </c>
      <c r="R18" s="7">
        <f t="shared" si="1"/>
        <v>2871</v>
      </c>
      <c r="S18" s="7">
        <f t="shared" si="2"/>
        <v>2871</v>
      </c>
      <c r="T18" s="7">
        <f t="shared" si="3"/>
        <v>70681</v>
      </c>
      <c r="U18" s="7">
        <f t="shared" si="4"/>
        <v>67810</v>
      </c>
      <c r="V18" s="7">
        <f t="shared" si="5"/>
        <v>73552</v>
      </c>
    </row>
    <row r="19" spans="1:22" x14ac:dyDescent="0.25">
      <c r="A19" s="4">
        <v>18</v>
      </c>
      <c r="B19" s="5">
        <v>2017</v>
      </c>
      <c r="C19" s="5" t="s">
        <v>24</v>
      </c>
      <c r="D19" s="9" t="s">
        <v>25</v>
      </c>
      <c r="E19" s="9" t="str">
        <f t="shared" si="6"/>
        <v>Executive-4</v>
      </c>
      <c r="F19" s="9" t="s">
        <v>80</v>
      </c>
      <c r="G19" s="5" t="s">
        <v>10</v>
      </c>
      <c r="H19" s="6">
        <v>32168</v>
      </c>
      <c r="I19" s="6">
        <v>42265</v>
      </c>
      <c r="J19" s="6" t="s">
        <v>13</v>
      </c>
      <c r="K19" s="6" t="s">
        <v>171</v>
      </c>
      <c r="L19" s="6" t="s">
        <v>110</v>
      </c>
      <c r="M19" s="6" t="s">
        <v>153</v>
      </c>
      <c r="N19" s="15">
        <v>1000029147</v>
      </c>
      <c r="O19" s="7">
        <v>23612</v>
      </c>
      <c r="P19" s="7">
        <f t="shared" si="0"/>
        <v>35418</v>
      </c>
      <c r="Q19" s="7">
        <f>IF(F19=$Y$1,VLOOKUP(J19,$X$1:$AA$10,2,FALSE),IF(F19=$Z$1,VLOOKUP(J19,$X$1:$AA$10,3,FALSE),VLOOKUP(J19,$X$1:$AA$10,4,FALSE)))</f>
        <v>13000</v>
      </c>
      <c r="R19" s="7">
        <f t="shared" si="1"/>
        <v>2833</v>
      </c>
      <c r="S19" s="7">
        <f t="shared" si="2"/>
        <v>2833</v>
      </c>
      <c r="T19" s="7">
        <f t="shared" si="3"/>
        <v>74863</v>
      </c>
      <c r="U19" s="7">
        <f t="shared" si="4"/>
        <v>72030</v>
      </c>
      <c r="V19" s="7">
        <f t="shared" si="5"/>
        <v>77696</v>
      </c>
    </row>
    <row r="20" spans="1:22" x14ac:dyDescent="0.25">
      <c r="A20" s="4">
        <v>19</v>
      </c>
      <c r="B20" s="5">
        <v>1793</v>
      </c>
      <c r="C20" s="5" t="s">
        <v>22</v>
      </c>
      <c r="D20" s="5" t="s">
        <v>9</v>
      </c>
      <c r="E20" s="9" t="str">
        <f t="shared" si="6"/>
        <v>Executive-4</v>
      </c>
      <c r="F20" s="9" t="s">
        <v>82</v>
      </c>
      <c r="G20" s="5" t="s">
        <v>10</v>
      </c>
      <c r="H20" s="6">
        <v>32077</v>
      </c>
      <c r="I20" s="6">
        <v>40107</v>
      </c>
      <c r="J20" s="6" t="s">
        <v>13</v>
      </c>
      <c r="K20" s="6" t="s">
        <v>172</v>
      </c>
      <c r="L20" s="6" t="s">
        <v>111</v>
      </c>
      <c r="M20" s="6" t="s">
        <v>153</v>
      </c>
      <c r="N20" s="15">
        <v>1000029148</v>
      </c>
      <c r="O20" s="7">
        <v>23560</v>
      </c>
      <c r="P20" s="7">
        <f t="shared" si="0"/>
        <v>35340</v>
      </c>
      <c r="Q20" s="7">
        <f>IF(F20=$Y$1,VLOOKUP(J20,$X$1:$AA$10,2,FALSE),IF(F20=$Z$1,VLOOKUP(J20,$X$1:$AA$10,3,FALSE),VLOOKUP(J20,$X$1:$AA$10,4,FALSE)))</f>
        <v>8000</v>
      </c>
      <c r="R20" s="7">
        <f t="shared" si="1"/>
        <v>2827</v>
      </c>
      <c r="S20" s="7">
        <f t="shared" si="2"/>
        <v>2827</v>
      </c>
      <c r="T20" s="7">
        <f t="shared" si="3"/>
        <v>69727</v>
      </c>
      <c r="U20" s="7">
        <f t="shared" si="4"/>
        <v>66900</v>
      </c>
      <c r="V20" s="7">
        <f t="shared" si="5"/>
        <v>72554</v>
      </c>
    </row>
    <row r="21" spans="1:22" x14ac:dyDescent="0.25">
      <c r="A21" s="4">
        <v>20</v>
      </c>
      <c r="B21" s="5">
        <v>3137</v>
      </c>
      <c r="C21" s="5" t="s">
        <v>41</v>
      </c>
      <c r="D21" s="9" t="s">
        <v>39</v>
      </c>
      <c r="E21" s="9" t="str">
        <f t="shared" si="6"/>
        <v>Executive-3</v>
      </c>
      <c r="F21" s="9" t="s">
        <v>81</v>
      </c>
      <c r="G21" s="5" t="s">
        <v>16</v>
      </c>
      <c r="H21" s="6">
        <v>32756</v>
      </c>
      <c r="I21" s="6">
        <v>41194</v>
      </c>
      <c r="J21" s="6" t="s">
        <v>29</v>
      </c>
      <c r="K21" s="6" t="s">
        <v>173</v>
      </c>
      <c r="L21" s="6" t="s">
        <v>112</v>
      </c>
      <c r="M21" s="6" t="s">
        <v>153</v>
      </c>
      <c r="N21" s="15">
        <v>1000029149</v>
      </c>
      <c r="O21" s="7">
        <v>21956</v>
      </c>
      <c r="P21" s="7">
        <f t="shared" si="0"/>
        <v>32934</v>
      </c>
      <c r="Q21" s="7">
        <f>IF(F21=$Y$1,VLOOKUP(J21,$X$1:$AA$10,2,FALSE),IF(F21=$Z$1,VLOOKUP(J21,$X$1:$AA$10,3,FALSE),VLOOKUP(J21,$X$1:$AA$10,4,FALSE)))</f>
        <v>10000</v>
      </c>
      <c r="R21" s="7">
        <f t="shared" si="1"/>
        <v>2635</v>
      </c>
      <c r="S21" s="7">
        <f t="shared" si="2"/>
        <v>2635</v>
      </c>
      <c r="T21" s="7">
        <f t="shared" si="3"/>
        <v>67525</v>
      </c>
      <c r="U21" s="7">
        <f t="shared" si="4"/>
        <v>64890</v>
      </c>
      <c r="V21" s="7">
        <f t="shared" si="5"/>
        <v>70160</v>
      </c>
    </row>
    <row r="22" spans="1:22" x14ac:dyDescent="0.25">
      <c r="A22" s="4">
        <v>21</v>
      </c>
      <c r="B22" s="5">
        <v>2241</v>
      </c>
      <c r="C22" s="5" t="s">
        <v>27</v>
      </c>
      <c r="D22" s="9" t="s">
        <v>28</v>
      </c>
      <c r="E22" s="9" t="str">
        <f t="shared" si="6"/>
        <v>Executive-3</v>
      </c>
      <c r="F22" s="9" t="s">
        <v>81</v>
      </c>
      <c r="G22" s="5" t="s">
        <v>10</v>
      </c>
      <c r="H22" s="6">
        <v>32371</v>
      </c>
      <c r="I22" s="6">
        <v>42468</v>
      </c>
      <c r="J22" s="6" t="s">
        <v>29</v>
      </c>
      <c r="K22" s="6" t="s">
        <v>174</v>
      </c>
      <c r="L22" s="6" t="s">
        <v>113</v>
      </c>
      <c r="M22" s="6" t="s">
        <v>153</v>
      </c>
      <c r="N22" s="15">
        <v>1000029150</v>
      </c>
      <c r="O22" s="7">
        <v>20952</v>
      </c>
      <c r="P22" s="7">
        <f t="shared" si="0"/>
        <v>31428</v>
      </c>
      <c r="Q22" s="7">
        <f>IF(F22=$Y$1,VLOOKUP(J22,$X$1:$AA$10,2,FALSE),IF(F22=$Z$1,VLOOKUP(J22,$X$1:$AA$10,3,FALSE),VLOOKUP(J22,$X$1:$AA$10,4,FALSE)))</f>
        <v>10000</v>
      </c>
      <c r="R22" s="7">
        <f t="shared" si="1"/>
        <v>2514</v>
      </c>
      <c r="S22" s="7">
        <f t="shared" si="2"/>
        <v>2514</v>
      </c>
      <c r="T22" s="7">
        <f t="shared" si="3"/>
        <v>64894</v>
      </c>
      <c r="U22" s="7">
        <f t="shared" si="4"/>
        <v>62380</v>
      </c>
      <c r="V22" s="7">
        <f t="shared" si="5"/>
        <v>67408</v>
      </c>
    </row>
    <row r="23" spans="1:22" x14ac:dyDescent="0.25">
      <c r="A23" s="4">
        <v>22</v>
      </c>
      <c r="B23" s="5">
        <v>3809</v>
      </c>
      <c r="C23" s="5" t="s">
        <v>48</v>
      </c>
      <c r="D23" s="9" t="s">
        <v>15</v>
      </c>
      <c r="E23" s="9" t="str">
        <f t="shared" si="6"/>
        <v>Executive-3</v>
      </c>
      <c r="F23" s="9" t="s">
        <v>81</v>
      </c>
      <c r="G23" s="5" t="s">
        <v>16</v>
      </c>
      <c r="H23" s="6">
        <v>32912</v>
      </c>
      <c r="I23" s="6">
        <v>41350</v>
      </c>
      <c r="J23" s="6" t="s">
        <v>29</v>
      </c>
      <c r="K23" s="6" t="s">
        <v>175</v>
      </c>
      <c r="L23" s="6" t="s">
        <v>114</v>
      </c>
      <c r="M23" s="6" t="s">
        <v>153</v>
      </c>
      <c r="N23" s="15">
        <v>1000029151</v>
      </c>
      <c r="O23" s="7">
        <v>20756</v>
      </c>
      <c r="P23" s="7">
        <f t="shared" si="0"/>
        <v>31134</v>
      </c>
      <c r="Q23" s="7">
        <f>IF(F23=$Y$1,VLOOKUP(J23,$X$1:$AA$10,2,FALSE),IF(F23=$Z$1,VLOOKUP(J23,$X$1:$AA$10,3,FALSE),VLOOKUP(J23,$X$1:$AA$10,4,FALSE)))</f>
        <v>10000</v>
      </c>
      <c r="R23" s="7">
        <f t="shared" si="1"/>
        <v>2491</v>
      </c>
      <c r="S23" s="7">
        <f t="shared" si="2"/>
        <v>2491</v>
      </c>
      <c r="T23" s="7">
        <f t="shared" si="3"/>
        <v>64381</v>
      </c>
      <c r="U23" s="7">
        <f t="shared" si="4"/>
        <v>61890</v>
      </c>
      <c r="V23" s="7">
        <f t="shared" si="5"/>
        <v>66872</v>
      </c>
    </row>
    <row r="24" spans="1:22" x14ac:dyDescent="0.25">
      <c r="A24" s="4">
        <v>23</v>
      </c>
      <c r="B24" s="5">
        <v>3697</v>
      </c>
      <c r="C24" s="5" t="s">
        <v>47</v>
      </c>
      <c r="D24" s="9" t="s">
        <v>15</v>
      </c>
      <c r="E24" s="9" t="str">
        <f t="shared" si="6"/>
        <v>Executive-3</v>
      </c>
      <c r="F24" s="9" t="s">
        <v>81</v>
      </c>
      <c r="G24" s="5" t="s">
        <v>16</v>
      </c>
      <c r="H24" s="6">
        <v>32909</v>
      </c>
      <c r="I24" s="6">
        <v>44701</v>
      </c>
      <c r="J24" s="6" t="s">
        <v>29</v>
      </c>
      <c r="K24" s="6" t="s">
        <v>176</v>
      </c>
      <c r="L24" s="6" t="s">
        <v>115</v>
      </c>
      <c r="M24" s="6" t="s">
        <v>153</v>
      </c>
      <c r="N24" s="15">
        <v>1000029152</v>
      </c>
      <c r="O24" s="7">
        <v>20536</v>
      </c>
      <c r="P24" s="7">
        <f t="shared" si="0"/>
        <v>30804</v>
      </c>
      <c r="Q24" s="7">
        <f>IF(F24=$Y$1,VLOOKUP(J24,$X$1:$AA$10,2,FALSE),IF(F24=$Z$1,VLOOKUP(J24,$X$1:$AA$10,3,FALSE),VLOOKUP(J24,$X$1:$AA$10,4,FALSE)))</f>
        <v>10000</v>
      </c>
      <c r="R24" s="7">
        <f t="shared" si="1"/>
        <v>2464</v>
      </c>
      <c r="S24" s="7">
        <f t="shared" si="2"/>
        <v>2464</v>
      </c>
      <c r="T24" s="7">
        <f t="shared" si="3"/>
        <v>63804</v>
      </c>
      <c r="U24" s="7">
        <f t="shared" si="4"/>
        <v>61340</v>
      </c>
      <c r="V24" s="7">
        <f t="shared" si="5"/>
        <v>66268</v>
      </c>
    </row>
    <row r="25" spans="1:22" x14ac:dyDescent="0.25">
      <c r="A25" s="4">
        <v>24</v>
      </c>
      <c r="B25" s="5">
        <v>3585</v>
      </c>
      <c r="C25" s="5" t="s">
        <v>46</v>
      </c>
      <c r="D25" s="9" t="s">
        <v>39</v>
      </c>
      <c r="E25" s="9" t="str">
        <f t="shared" si="6"/>
        <v>Executive-3</v>
      </c>
      <c r="F25" s="9" t="s">
        <v>82</v>
      </c>
      <c r="G25" s="5" t="s">
        <v>10</v>
      </c>
      <c r="H25" s="6">
        <v>32884</v>
      </c>
      <c r="I25" s="6">
        <v>41322</v>
      </c>
      <c r="J25" s="6" t="s">
        <v>29</v>
      </c>
      <c r="K25" s="6" t="s">
        <v>177</v>
      </c>
      <c r="L25" s="6" t="s">
        <v>116</v>
      </c>
      <c r="M25" s="6" t="s">
        <v>153</v>
      </c>
      <c r="N25" s="15">
        <v>1000029153</v>
      </c>
      <c r="O25" s="7">
        <v>20492</v>
      </c>
      <c r="P25" s="7">
        <f t="shared" si="0"/>
        <v>30738</v>
      </c>
      <c r="Q25" s="7">
        <f>IF(F25=$Y$1,VLOOKUP(J25,$X$1:$AA$10,2,FALSE),IF(F25=$Z$1,VLOOKUP(J25,$X$1:$AA$10,3,FALSE),VLOOKUP(J25,$X$1:$AA$10,4,FALSE)))</f>
        <v>7000</v>
      </c>
      <c r="R25" s="7">
        <f t="shared" si="1"/>
        <v>2459</v>
      </c>
      <c r="S25" s="7">
        <f t="shared" si="2"/>
        <v>2459</v>
      </c>
      <c r="T25" s="7">
        <f t="shared" si="3"/>
        <v>60689</v>
      </c>
      <c r="U25" s="7">
        <f t="shared" si="4"/>
        <v>58230</v>
      </c>
      <c r="V25" s="7">
        <f t="shared" si="5"/>
        <v>63148</v>
      </c>
    </row>
    <row r="26" spans="1:22" x14ac:dyDescent="0.25">
      <c r="A26" s="4">
        <v>25</v>
      </c>
      <c r="B26" s="5">
        <v>2353</v>
      </c>
      <c r="C26" s="5" t="s">
        <v>30</v>
      </c>
      <c r="D26" s="9" t="s">
        <v>20</v>
      </c>
      <c r="E26" s="9" t="str">
        <f t="shared" si="6"/>
        <v>Executive-3</v>
      </c>
      <c r="F26" s="9" t="s">
        <v>82</v>
      </c>
      <c r="G26" s="5" t="s">
        <v>10</v>
      </c>
      <c r="H26" s="6">
        <v>32378</v>
      </c>
      <c r="I26" s="6">
        <v>40517</v>
      </c>
      <c r="J26" s="6" t="s">
        <v>29</v>
      </c>
      <c r="K26" s="6" t="s">
        <v>178</v>
      </c>
      <c r="L26" s="6" t="s">
        <v>117</v>
      </c>
      <c r="M26" s="6" t="s">
        <v>153</v>
      </c>
      <c r="N26" s="15">
        <v>1000029154</v>
      </c>
      <c r="O26" s="7">
        <v>20180</v>
      </c>
      <c r="P26" s="7">
        <f t="shared" si="0"/>
        <v>30270</v>
      </c>
      <c r="Q26" s="7">
        <f>IF(F26=$Y$1,VLOOKUP(J26,$X$1:$AA$10,2,FALSE),IF(F26=$Z$1,VLOOKUP(J26,$X$1:$AA$10,3,FALSE),VLOOKUP(J26,$X$1:$AA$10,4,FALSE)))</f>
        <v>7000</v>
      </c>
      <c r="R26" s="7">
        <f t="shared" si="1"/>
        <v>2422</v>
      </c>
      <c r="S26" s="7">
        <f t="shared" si="2"/>
        <v>2422</v>
      </c>
      <c r="T26" s="7">
        <f t="shared" si="3"/>
        <v>59872</v>
      </c>
      <c r="U26" s="7">
        <f t="shared" si="4"/>
        <v>57450</v>
      </c>
      <c r="V26" s="7">
        <f t="shared" si="5"/>
        <v>62294</v>
      </c>
    </row>
    <row r="27" spans="1:22" x14ac:dyDescent="0.25">
      <c r="A27" s="4">
        <v>26</v>
      </c>
      <c r="B27" s="5">
        <v>17894</v>
      </c>
      <c r="C27" s="5" t="s">
        <v>63</v>
      </c>
      <c r="D27" s="9" t="s">
        <v>28</v>
      </c>
      <c r="E27" s="9" t="str">
        <f t="shared" si="6"/>
        <v>Executive-2</v>
      </c>
      <c r="F27" s="9" t="s">
        <v>82</v>
      </c>
      <c r="G27" s="5" t="s">
        <v>10</v>
      </c>
      <c r="H27" s="6">
        <v>33722</v>
      </c>
      <c r="I27" s="6">
        <v>42160</v>
      </c>
      <c r="J27" s="6" t="s">
        <v>50</v>
      </c>
      <c r="K27" s="6" t="s">
        <v>179</v>
      </c>
      <c r="L27" s="6" t="s">
        <v>118</v>
      </c>
      <c r="M27" s="6" t="s">
        <v>153</v>
      </c>
      <c r="N27" s="15">
        <v>1000029155</v>
      </c>
      <c r="O27" s="7">
        <v>18712</v>
      </c>
      <c r="P27" s="7">
        <f t="shared" si="0"/>
        <v>28068</v>
      </c>
      <c r="Q27" s="7">
        <f>IF(F27=$Y$1,VLOOKUP(J27,$X$1:$AA$10,2,FALSE),IF(F27=$Z$1,VLOOKUP(J27,$X$1:$AA$10,3,FALSE),VLOOKUP(J27,$X$1:$AA$10,4,FALSE)))</f>
        <v>6000</v>
      </c>
      <c r="R27" s="7">
        <f t="shared" si="1"/>
        <v>2245</v>
      </c>
      <c r="S27" s="7">
        <f t="shared" si="2"/>
        <v>2245</v>
      </c>
      <c r="T27" s="7">
        <f t="shared" si="3"/>
        <v>55025</v>
      </c>
      <c r="U27" s="7">
        <f t="shared" si="4"/>
        <v>52780</v>
      </c>
      <c r="V27" s="7">
        <f t="shared" si="5"/>
        <v>57270</v>
      </c>
    </row>
    <row r="28" spans="1:22" x14ac:dyDescent="0.25">
      <c r="A28" s="4">
        <v>27</v>
      </c>
      <c r="B28" s="5">
        <v>4481</v>
      </c>
      <c r="C28" s="5" t="s">
        <v>55</v>
      </c>
      <c r="D28" s="9" t="s">
        <v>37</v>
      </c>
      <c r="E28" s="9" t="str">
        <f t="shared" si="6"/>
        <v>Executive-2</v>
      </c>
      <c r="F28" s="9" t="s">
        <v>81</v>
      </c>
      <c r="G28" s="5" t="s">
        <v>10</v>
      </c>
      <c r="H28" s="6">
        <v>33268</v>
      </c>
      <c r="I28" s="6">
        <v>41706</v>
      </c>
      <c r="J28" s="6" t="s">
        <v>50</v>
      </c>
      <c r="K28" s="6" t="s">
        <v>180</v>
      </c>
      <c r="L28" s="6" t="s">
        <v>119</v>
      </c>
      <c r="M28" s="6" t="s">
        <v>153</v>
      </c>
      <c r="N28" s="15">
        <v>1000029156</v>
      </c>
      <c r="O28" s="7">
        <v>18448</v>
      </c>
      <c r="P28" s="7">
        <f t="shared" si="0"/>
        <v>27672</v>
      </c>
      <c r="Q28" s="7">
        <f>IF(F28=$Y$1,VLOOKUP(J28,$X$1:$AA$10,2,FALSE),IF(F28=$Z$1,VLOOKUP(J28,$X$1:$AA$10,3,FALSE),VLOOKUP(J28,$X$1:$AA$10,4,FALSE)))</f>
        <v>9000</v>
      </c>
      <c r="R28" s="7">
        <f t="shared" si="1"/>
        <v>2214</v>
      </c>
      <c r="S28" s="7">
        <f t="shared" si="2"/>
        <v>2214</v>
      </c>
      <c r="T28" s="7">
        <f t="shared" si="3"/>
        <v>57334</v>
      </c>
      <c r="U28" s="7">
        <f t="shared" si="4"/>
        <v>55120</v>
      </c>
      <c r="V28" s="7">
        <f t="shared" si="5"/>
        <v>59548</v>
      </c>
    </row>
    <row r="29" spans="1:22" x14ac:dyDescent="0.25">
      <c r="A29" s="4">
        <v>28</v>
      </c>
      <c r="B29" s="5">
        <v>4033</v>
      </c>
      <c r="C29" s="5" t="s">
        <v>51</v>
      </c>
      <c r="D29" s="9" t="s">
        <v>20</v>
      </c>
      <c r="E29" s="9" t="str">
        <f t="shared" si="6"/>
        <v>Executive-2</v>
      </c>
      <c r="F29" s="9" t="s">
        <v>82</v>
      </c>
      <c r="G29" s="5" t="s">
        <v>10</v>
      </c>
      <c r="H29" s="6">
        <v>33056</v>
      </c>
      <c r="I29" s="6">
        <v>43022</v>
      </c>
      <c r="J29" s="6" t="s">
        <v>50</v>
      </c>
      <c r="K29" s="6" t="s">
        <v>181</v>
      </c>
      <c r="L29" s="6" t="s">
        <v>120</v>
      </c>
      <c r="M29" s="6" t="s">
        <v>153</v>
      </c>
      <c r="N29" s="15">
        <v>1000029157</v>
      </c>
      <c r="O29" s="7">
        <v>18312</v>
      </c>
      <c r="P29" s="7">
        <f t="shared" si="0"/>
        <v>27468</v>
      </c>
      <c r="Q29" s="7">
        <f>IF(F29=$Y$1,VLOOKUP(J29,$X$1:$AA$10,2,FALSE),IF(F29=$Z$1,VLOOKUP(J29,$X$1:$AA$10,3,FALSE),VLOOKUP(J29,$X$1:$AA$10,4,FALSE)))</f>
        <v>6000</v>
      </c>
      <c r="R29" s="7">
        <f t="shared" si="1"/>
        <v>2197</v>
      </c>
      <c r="S29" s="7">
        <f t="shared" si="2"/>
        <v>2197</v>
      </c>
      <c r="T29" s="7">
        <f t="shared" si="3"/>
        <v>53977</v>
      </c>
      <c r="U29" s="7">
        <f t="shared" si="4"/>
        <v>51780</v>
      </c>
      <c r="V29" s="7">
        <f t="shared" si="5"/>
        <v>56174</v>
      </c>
    </row>
    <row r="30" spans="1:22" x14ac:dyDescent="0.25">
      <c r="A30" s="4">
        <v>29</v>
      </c>
      <c r="B30" s="5">
        <v>4145</v>
      </c>
      <c r="C30" s="5" t="s">
        <v>52</v>
      </c>
      <c r="D30" s="9" t="s">
        <v>37</v>
      </c>
      <c r="E30" s="9" t="str">
        <f t="shared" si="6"/>
        <v>Executive-2</v>
      </c>
      <c r="F30" s="9" t="s">
        <v>80</v>
      </c>
      <c r="G30" s="5" t="s">
        <v>16</v>
      </c>
      <c r="H30" s="6">
        <v>33068</v>
      </c>
      <c r="I30" s="6">
        <v>43034</v>
      </c>
      <c r="J30" s="6" t="s">
        <v>50</v>
      </c>
      <c r="K30" s="6" t="s">
        <v>182</v>
      </c>
      <c r="L30" s="6" t="s">
        <v>121</v>
      </c>
      <c r="M30" s="6" t="s">
        <v>153</v>
      </c>
      <c r="N30" s="15">
        <v>1000029158</v>
      </c>
      <c r="O30" s="7">
        <v>18268</v>
      </c>
      <c r="P30" s="7">
        <f t="shared" si="0"/>
        <v>27402</v>
      </c>
      <c r="Q30" s="7">
        <f>IF(F30=$Y$1,VLOOKUP(J30,$X$1:$AA$10,2,FALSE),IF(F30=$Z$1,VLOOKUP(J30,$X$1:$AA$10,3,FALSE),VLOOKUP(J30,$X$1:$AA$10,4,FALSE)))</f>
        <v>11000</v>
      </c>
      <c r="R30" s="7">
        <f t="shared" si="1"/>
        <v>2192</v>
      </c>
      <c r="S30" s="7">
        <f t="shared" si="2"/>
        <v>2192</v>
      </c>
      <c r="T30" s="7">
        <f t="shared" si="3"/>
        <v>58862</v>
      </c>
      <c r="U30" s="7">
        <f t="shared" si="4"/>
        <v>56670</v>
      </c>
      <c r="V30" s="7">
        <f t="shared" si="5"/>
        <v>61054</v>
      </c>
    </row>
    <row r="31" spans="1:22" x14ac:dyDescent="0.25">
      <c r="A31" s="4">
        <v>30</v>
      </c>
      <c r="B31" s="5">
        <v>8382</v>
      </c>
      <c r="C31" s="5" t="s">
        <v>57</v>
      </c>
      <c r="D31" s="9" t="s">
        <v>37</v>
      </c>
      <c r="E31" s="9" t="str">
        <f t="shared" si="6"/>
        <v>Executive-2</v>
      </c>
      <c r="F31" s="9" t="s">
        <v>80</v>
      </c>
      <c r="G31" s="5" t="s">
        <v>10</v>
      </c>
      <c r="H31" s="6">
        <v>33396</v>
      </c>
      <c r="I31" s="6">
        <v>42997</v>
      </c>
      <c r="J31" s="6" t="s">
        <v>50</v>
      </c>
      <c r="K31" s="6" t="s">
        <v>183</v>
      </c>
      <c r="L31" s="6" t="s">
        <v>122</v>
      </c>
      <c r="M31" s="6" t="s">
        <v>153</v>
      </c>
      <c r="N31" s="15">
        <v>1000029159</v>
      </c>
      <c r="O31" s="7">
        <v>18268</v>
      </c>
      <c r="P31" s="7">
        <f t="shared" si="0"/>
        <v>27402</v>
      </c>
      <c r="Q31" s="7">
        <f>IF(F31=$Y$1,VLOOKUP(J31,$X$1:$AA$10,2,FALSE),IF(F31=$Z$1,VLOOKUP(J31,$X$1:$AA$10,3,FALSE),VLOOKUP(J31,$X$1:$AA$10,4,FALSE)))</f>
        <v>11000</v>
      </c>
      <c r="R31" s="7">
        <f t="shared" si="1"/>
        <v>2192</v>
      </c>
      <c r="S31" s="7">
        <f t="shared" si="2"/>
        <v>2192</v>
      </c>
      <c r="T31" s="7">
        <f t="shared" si="3"/>
        <v>58862</v>
      </c>
      <c r="U31" s="7">
        <f t="shared" si="4"/>
        <v>56670</v>
      </c>
      <c r="V31" s="7">
        <f t="shared" si="5"/>
        <v>61054</v>
      </c>
    </row>
    <row r="32" spans="1:22" x14ac:dyDescent="0.25">
      <c r="A32" s="4">
        <v>31</v>
      </c>
      <c r="B32" s="5">
        <v>3921</v>
      </c>
      <c r="C32" s="5" t="s">
        <v>49</v>
      </c>
      <c r="D32" s="9" t="s">
        <v>37</v>
      </c>
      <c r="E32" s="9" t="str">
        <f t="shared" si="6"/>
        <v>Executive-2</v>
      </c>
      <c r="F32" s="9" t="s">
        <v>81</v>
      </c>
      <c r="G32" s="5" t="s">
        <v>16</v>
      </c>
      <c r="H32" s="6">
        <v>33012</v>
      </c>
      <c r="I32" s="6">
        <v>42978</v>
      </c>
      <c r="J32" s="6" t="s">
        <v>50</v>
      </c>
      <c r="K32" s="6" t="s">
        <v>184</v>
      </c>
      <c r="L32" s="6" t="s">
        <v>123</v>
      </c>
      <c r="M32" s="6" t="s">
        <v>153</v>
      </c>
      <c r="N32" s="15">
        <v>1000029160</v>
      </c>
      <c r="O32" s="7">
        <v>18240</v>
      </c>
      <c r="P32" s="7">
        <f t="shared" si="0"/>
        <v>27360</v>
      </c>
      <c r="Q32" s="7">
        <f>IF(F32=$Y$1,VLOOKUP(J32,$X$1:$AA$10,2,FALSE),IF(F32=$Z$1,VLOOKUP(J32,$X$1:$AA$10,3,FALSE),VLOOKUP(J32,$X$1:$AA$10,4,FALSE)))</f>
        <v>9000</v>
      </c>
      <c r="R32" s="7">
        <f t="shared" si="1"/>
        <v>2189</v>
      </c>
      <c r="S32" s="7">
        <f t="shared" si="2"/>
        <v>2189</v>
      </c>
      <c r="T32" s="7">
        <f t="shared" si="3"/>
        <v>56789</v>
      </c>
      <c r="U32" s="7">
        <f t="shared" si="4"/>
        <v>54600</v>
      </c>
      <c r="V32" s="7">
        <f t="shared" si="5"/>
        <v>58978</v>
      </c>
    </row>
    <row r="33" spans="1:22" x14ac:dyDescent="0.25">
      <c r="A33" s="4">
        <v>32</v>
      </c>
      <c r="B33" s="5">
        <v>4257</v>
      </c>
      <c r="C33" s="5" t="s">
        <v>53</v>
      </c>
      <c r="D33" s="9" t="s">
        <v>32</v>
      </c>
      <c r="E33" s="9" t="str">
        <f t="shared" si="6"/>
        <v>Executive-2</v>
      </c>
      <c r="F33" s="9" t="s">
        <v>81</v>
      </c>
      <c r="G33" s="5" t="s">
        <v>10</v>
      </c>
      <c r="H33" s="6">
        <v>33115</v>
      </c>
      <c r="I33" s="6">
        <v>43212</v>
      </c>
      <c r="J33" s="6" t="s">
        <v>50</v>
      </c>
      <c r="K33" s="6" t="s">
        <v>185</v>
      </c>
      <c r="L33" s="6" t="s">
        <v>124</v>
      </c>
      <c r="M33" s="6" t="s">
        <v>153</v>
      </c>
      <c r="N33" s="15">
        <v>1000029161</v>
      </c>
      <c r="O33" s="7">
        <v>18136</v>
      </c>
      <c r="P33" s="7">
        <f t="shared" si="0"/>
        <v>27204</v>
      </c>
      <c r="Q33" s="7">
        <f>IF(F33=$Y$1,VLOOKUP(J33,$X$1:$AA$10,2,FALSE),IF(F33=$Z$1,VLOOKUP(J33,$X$1:$AA$10,3,FALSE),VLOOKUP(J33,$X$1:$AA$10,4,FALSE)))</f>
        <v>9000</v>
      </c>
      <c r="R33" s="7">
        <f t="shared" si="1"/>
        <v>2176</v>
      </c>
      <c r="S33" s="7">
        <f t="shared" si="2"/>
        <v>2176</v>
      </c>
      <c r="T33" s="7">
        <f t="shared" si="3"/>
        <v>56516</v>
      </c>
      <c r="U33" s="7">
        <f t="shared" si="4"/>
        <v>54340</v>
      </c>
      <c r="V33" s="7">
        <f t="shared" si="5"/>
        <v>58692</v>
      </c>
    </row>
    <row r="34" spans="1:22" x14ac:dyDescent="0.25">
      <c r="A34" s="4">
        <v>33</v>
      </c>
      <c r="B34" s="5">
        <v>12171</v>
      </c>
      <c r="C34" s="5" t="s">
        <v>58</v>
      </c>
      <c r="D34" s="9" t="s">
        <v>25</v>
      </c>
      <c r="E34" s="9" t="str">
        <f t="shared" si="6"/>
        <v>Executive-2</v>
      </c>
      <c r="F34" s="9" t="s">
        <v>81</v>
      </c>
      <c r="G34" s="5" t="s">
        <v>10</v>
      </c>
      <c r="H34" s="6">
        <v>33524</v>
      </c>
      <c r="I34" s="6">
        <v>42760</v>
      </c>
      <c r="J34" s="6" t="s">
        <v>50</v>
      </c>
      <c r="K34" s="6" t="s">
        <v>186</v>
      </c>
      <c r="L34" s="6" t="s">
        <v>125</v>
      </c>
      <c r="M34" s="6" t="s">
        <v>153</v>
      </c>
      <c r="N34" s="15">
        <v>1000029162</v>
      </c>
      <c r="O34" s="7">
        <v>18136</v>
      </c>
      <c r="P34" s="7">
        <f t="shared" ref="P34:P52" si="7">O34*1.5</f>
        <v>27204</v>
      </c>
      <c r="Q34" s="7">
        <f>IF(F34=$Y$1,VLOOKUP(J34,$X$1:$AA$10,2,FALSE),IF(F34=$Z$1,VLOOKUP(J34,$X$1:$AA$10,3,FALSE),VLOOKUP(J34,$X$1:$AA$10,4,FALSE)))</f>
        <v>9000</v>
      </c>
      <c r="R34" s="7">
        <f t="shared" ref="R34:R52" si="8">ROUND(O34*12%,0)</f>
        <v>2176</v>
      </c>
      <c r="S34" s="7">
        <f t="shared" ref="S34:S52" si="9">ROUND(O34*12%,0)</f>
        <v>2176</v>
      </c>
      <c r="T34" s="7">
        <f t="shared" ref="T34:T52" si="10">SUM(O34:R34)</f>
        <v>56516</v>
      </c>
      <c r="U34" s="7">
        <f t="shared" ref="U34:U52" si="11">T34-R34</f>
        <v>54340</v>
      </c>
      <c r="V34" s="7">
        <f t="shared" ref="V34:V52" si="12">SUM(O34:S34)</f>
        <v>58692</v>
      </c>
    </row>
    <row r="35" spans="1:22" x14ac:dyDescent="0.25">
      <c r="A35" s="4">
        <v>34</v>
      </c>
      <c r="B35" s="5">
        <v>12294</v>
      </c>
      <c r="C35" s="5" t="s">
        <v>59</v>
      </c>
      <c r="D35" s="9" t="s">
        <v>37</v>
      </c>
      <c r="E35" s="9" t="str">
        <f t="shared" si="6"/>
        <v>Executive-2</v>
      </c>
      <c r="F35" s="9" t="s">
        <v>80</v>
      </c>
      <c r="G35" s="5" t="s">
        <v>10</v>
      </c>
      <c r="H35" s="6">
        <v>33524</v>
      </c>
      <c r="I35" s="6">
        <v>42760</v>
      </c>
      <c r="J35" s="6" t="s">
        <v>50</v>
      </c>
      <c r="K35" s="6" t="s">
        <v>187</v>
      </c>
      <c r="L35" s="6" t="s">
        <v>126</v>
      </c>
      <c r="M35" s="6" t="s">
        <v>153</v>
      </c>
      <c r="N35" s="15">
        <v>1000029163</v>
      </c>
      <c r="O35" s="7">
        <v>18136</v>
      </c>
      <c r="P35" s="7">
        <f t="shared" si="7"/>
        <v>27204</v>
      </c>
      <c r="Q35" s="7">
        <f>IF(F35=$Y$1,VLOOKUP(J35,$X$1:$AA$10,2,FALSE),IF(F35=$Z$1,VLOOKUP(J35,$X$1:$AA$10,3,FALSE),VLOOKUP(J35,$X$1:$AA$10,4,FALSE)))</f>
        <v>11000</v>
      </c>
      <c r="R35" s="7">
        <f t="shared" si="8"/>
        <v>2176</v>
      </c>
      <c r="S35" s="7">
        <f t="shared" si="9"/>
        <v>2176</v>
      </c>
      <c r="T35" s="7">
        <f t="shared" si="10"/>
        <v>58516</v>
      </c>
      <c r="U35" s="7">
        <f t="shared" si="11"/>
        <v>56340</v>
      </c>
      <c r="V35" s="7">
        <f t="shared" si="12"/>
        <v>60692</v>
      </c>
    </row>
    <row r="36" spans="1:22" x14ac:dyDescent="0.25">
      <c r="A36" s="4">
        <v>35</v>
      </c>
      <c r="B36" s="5">
        <v>4369</v>
      </c>
      <c r="C36" s="5" t="s">
        <v>54</v>
      </c>
      <c r="D36" s="9" t="s">
        <v>37</v>
      </c>
      <c r="E36" s="9" t="str">
        <f t="shared" si="6"/>
        <v>Executive-2</v>
      </c>
      <c r="F36" s="9" t="s">
        <v>80</v>
      </c>
      <c r="G36" s="5" t="s">
        <v>10</v>
      </c>
      <c r="H36" s="6">
        <v>33140</v>
      </c>
      <c r="I36" s="6">
        <v>42010</v>
      </c>
      <c r="J36" s="6" t="s">
        <v>50</v>
      </c>
      <c r="K36" s="6" t="s">
        <v>188</v>
      </c>
      <c r="L36" s="6" t="s">
        <v>127</v>
      </c>
      <c r="M36" s="6" t="s">
        <v>153</v>
      </c>
      <c r="N36" s="15">
        <v>1000029164</v>
      </c>
      <c r="O36" s="7">
        <v>18092</v>
      </c>
      <c r="P36" s="7">
        <f t="shared" si="7"/>
        <v>27138</v>
      </c>
      <c r="Q36" s="7">
        <f>IF(F36=$Y$1,VLOOKUP(J36,$X$1:$AA$10,2,FALSE),IF(F36=$Z$1,VLOOKUP(J36,$X$1:$AA$10,3,FALSE),VLOOKUP(J36,$X$1:$AA$10,4,FALSE)))</f>
        <v>11000</v>
      </c>
      <c r="R36" s="7">
        <f t="shared" si="8"/>
        <v>2171</v>
      </c>
      <c r="S36" s="7">
        <f t="shared" si="9"/>
        <v>2171</v>
      </c>
      <c r="T36" s="7">
        <f t="shared" si="10"/>
        <v>58401</v>
      </c>
      <c r="U36" s="7">
        <f t="shared" si="11"/>
        <v>56230</v>
      </c>
      <c r="V36" s="7">
        <f t="shared" si="12"/>
        <v>60572</v>
      </c>
    </row>
    <row r="37" spans="1:22" x14ac:dyDescent="0.25">
      <c r="A37" s="4">
        <v>36</v>
      </c>
      <c r="B37" s="5">
        <v>4593</v>
      </c>
      <c r="C37" s="5" t="s">
        <v>56</v>
      </c>
      <c r="D37" s="9" t="s">
        <v>44</v>
      </c>
      <c r="E37" s="9" t="str">
        <f t="shared" si="6"/>
        <v>Executive-2</v>
      </c>
      <c r="F37" s="9" t="s">
        <v>81</v>
      </c>
      <c r="G37" s="5" t="s">
        <v>10</v>
      </c>
      <c r="H37" s="6">
        <v>33312</v>
      </c>
      <c r="I37" s="6">
        <v>42913</v>
      </c>
      <c r="J37" s="6" t="s">
        <v>50</v>
      </c>
      <c r="K37" s="6" t="s">
        <v>189</v>
      </c>
      <c r="L37" s="6" t="s">
        <v>128</v>
      </c>
      <c r="M37" s="6" t="s">
        <v>153</v>
      </c>
      <c r="N37" s="15">
        <v>1000029165</v>
      </c>
      <c r="O37" s="7">
        <v>17992</v>
      </c>
      <c r="P37" s="7">
        <f t="shared" si="7"/>
        <v>26988</v>
      </c>
      <c r="Q37" s="7">
        <f>IF(F37=$Y$1,VLOOKUP(J37,$X$1:$AA$10,2,FALSE),IF(F37=$Z$1,VLOOKUP(J37,$X$1:$AA$10,3,FALSE),VLOOKUP(J37,$X$1:$AA$10,4,FALSE)))</f>
        <v>9000</v>
      </c>
      <c r="R37" s="7">
        <f t="shared" si="8"/>
        <v>2159</v>
      </c>
      <c r="S37" s="7">
        <f t="shared" si="9"/>
        <v>2159</v>
      </c>
      <c r="T37" s="7">
        <f t="shared" si="10"/>
        <v>56139</v>
      </c>
      <c r="U37" s="7">
        <f t="shared" si="11"/>
        <v>53980</v>
      </c>
      <c r="V37" s="7">
        <f t="shared" si="12"/>
        <v>58298</v>
      </c>
    </row>
    <row r="38" spans="1:22" x14ac:dyDescent="0.25">
      <c r="A38" s="4">
        <v>37</v>
      </c>
      <c r="B38" s="5">
        <v>13656</v>
      </c>
      <c r="C38" s="5" t="s">
        <v>62</v>
      </c>
      <c r="D38" s="9" t="s">
        <v>44</v>
      </c>
      <c r="E38" s="9" t="str">
        <f t="shared" si="6"/>
        <v>Executive-2</v>
      </c>
      <c r="F38" s="9" t="s">
        <v>80</v>
      </c>
      <c r="G38" s="5" t="s">
        <v>10</v>
      </c>
      <c r="H38" s="6">
        <v>33615</v>
      </c>
      <c r="I38" s="6">
        <v>42982</v>
      </c>
      <c r="J38" s="6" t="s">
        <v>50</v>
      </c>
      <c r="K38" s="6" t="s">
        <v>190</v>
      </c>
      <c r="L38" s="6" t="s">
        <v>129</v>
      </c>
      <c r="M38" s="6" t="s">
        <v>153</v>
      </c>
      <c r="N38" s="15">
        <v>1000029166</v>
      </c>
      <c r="O38" s="7">
        <v>17992</v>
      </c>
      <c r="P38" s="7">
        <f t="shared" si="7"/>
        <v>26988</v>
      </c>
      <c r="Q38" s="7">
        <f>IF(F38=$Y$1,VLOOKUP(J38,$X$1:$AA$10,2,FALSE),IF(F38=$Z$1,VLOOKUP(J38,$X$1:$AA$10,3,FALSE),VLOOKUP(J38,$X$1:$AA$10,4,FALSE)))</f>
        <v>11000</v>
      </c>
      <c r="R38" s="7">
        <f t="shared" si="8"/>
        <v>2159</v>
      </c>
      <c r="S38" s="7">
        <f t="shared" si="9"/>
        <v>2159</v>
      </c>
      <c r="T38" s="7">
        <f t="shared" si="10"/>
        <v>58139</v>
      </c>
      <c r="U38" s="7">
        <f t="shared" si="11"/>
        <v>55980</v>
      </c>
      <c r="V38" s="7">
        <f t="shared" si="12"/>
        <v>60298</v>
      </c>
    </row>
    <row r="39" spans="1:22" x14ac:dyDescent="0.25">
      <c r="A39" s="4">
        <v>38</v>
      </c>
      <c r="B39" s="5">
        <v>18257</v>
      </c>
      <c r="C39" s="5" t="s">
        <v>68</v>
      </c>
      <c r="D39" s="9" t="s">
        <v>44</v>
      </c>
      <c r="E39" s="9" t="str">
        <f t="shared" si="6"/>
        <v>Executive-1</v>
      </c>
      <c r="F39" s="9" t="s">
        <v>81</v>
      </c>
      <c r="G39" s="5" t="s">
        <v>10</v>
      </c>
      <c r="H39" s="6">
        <v>33883</v>
      </c>
      <c r="I39" s="6">
        <v>42753</v>
      </c>
      <c r="J39" s="6" t="s">
        <v>61</v>
      </c>
      <c r="K39" s="6" t="s">
        <v>191</v>
      </c>
      <c r="L39" s="6" t="s">
        <v>130</v>
      </c>
      <c r="M39" s="6" t="s">
        <v>153</v>
      </c>
      <c r="N39" s="15">
        <v>1000029167</v>
      </c>
      <c r="O39" s="7">
        <v>16580</v>
      </c>
      <c r="P39" s="7">
        <f t="shared" si="7"/>
        <v>24870</v>
      </c>
      <c r="Q39" s="7">
        <f>IF(F39=$Y$1,VLOOKUP(J39,$X$1:$AA$10,2,FALSE),IF(F39=$Z$1,VLOOKUP(J39,$X$1:$AA$10,3,FALSE),VLOOKUP(J39,$X$1:$AA$10,4,FALSE)))</f>
        <v>8000</v>
      </c>
      <c r="R39" s="7">
        <f t="shared" si="8"/>
        <v>1990</v>
      </c>
      <c r="S39" s="7">
        <f t="shared" si="9"/>
        <v>1990</v>
      </c>
      <c r="T39" s="7">
        <f t="shared" si="10"/>
        <v>51440</v>
      </c>
      <c r="U39" s="7">
        <f t="shared" si="11"/>
        <v>49450</v>
      </c>
      <c r="V39" s="7">
        <f t="shared" si="12"/>
        <v>53430</v>
      </c>
    </row>
    <row r="40" spans="1:22" x14ac:dyDescent="0.25">
      <c r="A40" s="4">
        <v>39</v>
      </c>
      <c r="B40" s="5">
        <v>17890</v>
      </c>
      <c r="C40" s="5" t="s">
        <v>67</v>
      </c>
      <c r="D40" s="9" t="s">
        <v>35</v>
      </c>
      <c r="E40" s="9" t="str">
        <f t="shared" si="6"/>
        <v>Executive-1</v>
      </c>
      <c r="F40" s="9" t="s">
        <v>82</v>
      </c>
      <c r="G40" s="5" t="s">
        <v>10</v>
      </c>
      <c r="H40" s="6">
        <v>33842</v>
      </c>
      <c r="I40" s="6">
        <v>41981</v>
      </c>
      <c r="J40" s="6" t="s">
        <v>61</v>
      </c>
      <c r="K40" s="6" t="s">
        <v>192</v>
      </c>
      <c r="L40" s="6" t="s">
        <v>131</v>
      </c>
      <c r="M40" s="6" t="s">
        <v>153</v>
      </c>
      <c r="N40" s="15">
        <v>1000029168</v>
      </c>
      <c r="O40" s="7">
        <v>16492</v>
      </c>
      <c r="P40" s="7">
        <f t="shared" si="7"/>
        <v>24738</v>
      </c>
      <c r="Q40" s="7">
        <f>IF(F40=$Y$1,VLOOKUP(J40,$X$1:$AA$10,2,FALSE),IF(F40=$Z$1,VLOOKUP(J40,$X$1:$AA$10,3,FALSE),VLOOKUP(J40,$X$1:$AA$10,4,FALSE)))</f>
        <v>5000</v>
      </c>
      <c r="R40" s="7">
        <f t="shared" si="8"/>
        <v>1979</v>
      </c>
      <c r="S40" s="7">
        <f t="shared" si="9"/>
        <v>1979</v>
      </c>
      <c r="T40" s="7">
        <f t="shared" si="10"/>
        <v>48209</v>
      </c>
      <c r="U40" s="7">
        <f t="shared" si="11"/>
        <v>46230</v>
      </c>
      <c r="V40" s="7">
        <f t="shared" si="12"/>
        <v>50188</v>
      </c>
    </row>
    <row r="41" spans="1:22" x14ac:dyDescent="0.25">
      <c r="A41" s="4">
        <v>40</v>
      </c>
      <c r="B41" s="5">
        <v>17523</v>
      </c>
      <c r="C41" s="5" t="s">
        <v>66</v>
      </c>
      <c r="D41" s="9" t="s">
        <v>32</v>
      </c>
      <c r="E41" s="9" t="str">
        <f t="shared" si="6"/>
        <v>Executive-1</v>
      </c>
      <c r="F41" s="9" t="s">
        <v>82</v>
      </c>
      <c r="G41" s="5" t="s">
        <v>10</v>
      </c>
      <c r="H41" s="6">
        <v>33665</v>
      </c>
      <c r="I41" s="6">
        <v>43032</v>
      </c>
      <c r="J41" s="6" t="s">
        <v>61</v>
      </c>
      <c r="K41" s="6" t="s">
        <v>193</v>
      </c>
      <c r="L41" s="6" t="s">
        <v>132</v>
      </c>
      <c r="M41" s="6" t="s">
        <v>153</v>
      </c>
      <c r="N41" s="15">
        <v>1000029169</v>
      </c>
      <c r="O41" s="7">
        <v>16392</v>
      </c>
      <c r="P41" s="7">
        <f t="shared" si="7"/>
        <v>24588</v>
      </c>
      <c r="Q41" s="7">
        <f>IF(F41=$Y$1,VLOOKUP(J41,$X$1:$AA$10,2,FALSE),IF(F41=$Z$1,VLOOKUP(J41,$X$1:$AA$10,3,FALSE),VLOOKUP(J41,$X$1:$AA$10,4,FALSE)))</f>
        <v>5000</v>
      </c>
      <c r="R41" s="7">
        <f t="shared" si="8"/>
        <v>1967</v>
      </c>
      <c r="S41" s="7">
        <f t="shared" si="9"/>
        <v>1967</v>
      </c>
      <c r="T41" s="7">
        <f t="shared" si="10"/>
        <v>47947</v>
      </c>
      <c r="U41" s="7">
        <f t="shared" si="11"/>
        <v>45980</v>
      </c>
      <c r="V41" s="7">
        <f t="shared" si="12"/>
        <v>49914</v>
      </c>
    </row>
    <row r="42" spans="1:22" x14ac:dyDescent="0.25">
      <c r="A42" s="4">
        <v>41</v>
      </c>
      <c r="B42" s="5">
        <v>12417</v>
      </c>
      <c r="C42" s="5" t="s">
        <v>60</v>
      </c>
      <c r="D42" s="9" t="s">
        <v>28</v>
      </c>
      <c r="E42" s="9" t="str">
        <f t="shared" si="6"/>
        <v>Executive-1</v>
      </c>
      <c r="F42" s="9" t="s">
        <v>80</v>
      </c>
      <c r="G42" s="5" t="s">
        <v>16</v>
      </c>
      <c r="H42" s="6">
        <v>33602</v>
      </c>
      <c r="I42" s="6">
        <v>42837</v>
      </c>
      <c r="J42" s="6" t="s">
        <v>61</v>
      </c>
      <c r="K42" s="6" t="s">
        <v>194</v>
      </c>
      <c r="L42" s="6" t="s">
        <v>133</v>
      </c>
      <c r="M42" s="6" t="s">
        <v>153</v>
      </c>
      <c r="N42" s="15">
        <v>1000029170</v>
      </c>
      <c r="O42" s="7">
        <v>16312</v>
      </c>
      <c r="P42" s="7">
        <f t="shared" si="7"/>
        <v>24468</v>
      </c>
      <c r="Q42" s="7">
        <f>IF(F42=$Y$1,VLOOKUP(J42,$X$1:$AA$10,2,FALSE),IF(F42=$Z$1,VLOOKUP(J42,$X$1:$AA$10,3,FALSE),VLOOKUP(J42,$X$1:$AA$10,4,FALSE)))</f>
        <v>10000</v>
      </c>
      <c r="R42" s="7">
        <f t="shared" si="8"/>
        <v>1957</v>
      </c>
      <c r="S42" s="7">
        <f t="shared" si="9"/>
        <v>1957</v>
      </c>
      <c r="T42" s="7">
        <f t="shared" si="10"/>
        <v>52737</v>
      </c>
      <c r="U42" s="7">
        <f t="shared" si="11"/>
        <v>50780</v>
      </c>
      <c r="V42" s="7">
        <f t="shared" si="12"/>
        <v>54694</v>
      </c>
    </row>
    <row r="43" spans="1:22" x14ac:dyDescent="0.25">
      <c r="A43" s="4">
        <v>42</v>
      </c>
      <c r="B43" s="5">
        <v>16789</v>
      </c>
      <c r="C43" s="5" t="s">
        <v>64</v>
      </c>
      <c r="D43" s="9" t="s">
        <v>20</v>
      </c>
      <c r="E43" s="9" t="str">
        <f t="shared" si="6"/>
        <v>Executive-1</v>
      </c>
      <c r="F43" s="9" t="s">
        <v>82</v>
      </c>
      <c r="G43" s="5" t="s">
        <v>10</v>
      </c>
      <c r="H43" s="6">
        <v>33734</v>
      </c>
      <c r="I43" s="6">
        <v>42969</v>
      </c>
      <c r="J43" s="6" t="s">
        <v>61</v>
      </c>
      <c r="K43" s="6" t="s">
        <v>195</v>
      </c>
      <c r="L43" s="6" t="s">
        <v>134</v>
      </c>
      <c r="M43" s="6" t="s">
        <v>153</v>
      </c>
      <c r="N43" s="15">
        <v>1000029171</v>
      </c>
      <c r="O43" s="7">
        <v>16268</v>
      </c>
      <c r="P43" s="7">
        <f t="shared" si="7"/>
        <v>24402</v>
      </c>
      <c r="Q43" s="7">
        <f>IF(F43=$Y$1,VLOOKUP(J43,$X$1:$AA$10,2,FALSE),IF(F43=$Z$1,VLOOKUP(J43,$X$1:$AA$10,3,FALSE),VLOOKUP(J43,$X$1:$AA$10,4,FALSE)))</f>
        <v>5000</v>
      </c>
      <c r="R43" s="7">
        <f t="shared" si="8"/>
        <v>1952</v>
      </c>
      <c r="S43" s="7">
        <f t="shared" si="9"/>
        <v>1952</v>
      </c>
      <c r="T43" s="7">
        <f t="shared" si="10"/>
        <v>47622</v>
      </c>
      <c r="U43" s="7">
        <f t="shared" si="11"/>
        <v>45670</v>
      </c>
      <c r="V43" s="7">
        <f t="shared" si="12"/>
        <v>49574</v>
      </c>
    </row>
    <row r="44" spans="1:22" x14ac:dyDescent="0.25">
      <c r="A44" s="4">
        <v>43</v>
      </c>
      <c r="B44" s="5">
        <v>17156</v>
      </c>
      <c r="C44" s="5" t="s">
        <v>65</v>
      </c>
      <c r="D44" s="9" t="s">
        <v>44</v>
      </c>
      <c r="E44" s="9" t="str">
        <f t="shared" si="6"/>
        <v>Executive-1</v>
      </c>
      <c r="F44" s="9" t="s">
        <v>80</v>
      </c>
      <c r="G44" s="5" t="s">
        <v>10</v>
      </c>
      <c r="H44" s="6">
        <v>33749</v>
      </c>
      <c r="I44" s="6">
        <v>42984</v>
      </c>
      <c r="J44" s="6" t="s">
        <v>61</v>
      </c>
      <c r="K44" s="6" t="s">
        <v>196</v>
      </c>
      <c r="L44" s="6" t="s">
        <v>135</v>
      </c>
      <c r="M44" s="6" t="s">
        <v>153</v>
      </c>
      <c r="N44" s="15">
        <v>1000029172</v>
      </c>
      <c r="O44" s="7">
        <v>16136</v>
      </c>
      <c r="P44" s="7">
        <f t="shared" si="7"/>
        <v>24204</v>
      </c>
      <c r="Q44" s="7">
        <f>IF(F44=$Y$1,VLOOKUP(J44,$X$1:$AA$10,2,FALSE),IF(F44=$Z$1,VLOOKUP(J44,$X$1:$AA$10,3,FALSE),VLOOKUP(J44,$X$1:$AA$10,4,FALSE)))</f>
        <v>10000</v>
      </c>
      <c r="R44" s="7">
        <f t="shared" si="8"/>
        <v>1936</v>
      </c>
      <c r="S44" s="7">
        <f t="shared" si="9"/>
        <v>1936</v>
      </c>
      <c r="T44" s="7">
        <f t="shared" si="10"/>
        <v>52276</v>
      </c>
      <c r="U44" s="7">
        <f t="shared" si="11"/>
        <v>50340</v>
      </c>
      <c r="V44" s="7">
        <f t="shared" si="12"/>
        <v>54212</v>
      </c>
    </row>
    <row r="45" spans="1:22" x14ac:dyDescent="0.25">
      <c r="A45" s="4">
        <v>44</v>
      </c>
      <c r="B45" s="5">
        <v>19358</v>
      </c>
      <c r="C45" s="5" t="s">
        <v>72</v>
      </c>
      <c r="D45" s="9" t="s">
        <v>44</v>
      </c>
      <c r="E45" s="9" t="str">
        <f t="shared" si="6"/>
        <v>Supervisor-4</v>
      </c>
      <c r="F45" s="9" t="s">
        <v>81</v>
      </c>
      <c r="G45" s="5" t="s">
        <v>10</v>
      </c>
      <c r="H45" s="6">
        <v>34050</v>
      </c>
      <c r="I45" s="6">
        <v>42920</v>
      </c>
      <c r="J45" s="6" t="s">
        <v>70</v>
      </c>
      <c r="K45" s="6" t="s">
        <v>197</v>
      </c>
      <c r="L45" s="6" t="s">
        <v>136</v>
      </c>
      <c r="M45" s="6" t="s">
        <v>153</v>
      </c>
      <c r="N45" s="15">
        <v>1000029173</v>
      </c>
      <c r="O45" s="7">
        <v>14448</v>
      </c>
      <c r="P45" s="7">
        <f t="shared" si="7"/>
        <v>21672</v>
      </c>
      <c r="Q45" s="7">
        <f>IF(F45=$Y$1,VLOOKUP(J45,$X$1:$AA$10,2,FALSE),IF(F45=$Z$1,VLOOKUP(J45,$X$1:$AA$10,3,FALSE),VLOOKUP(J45,$X$1:$AA$10,4,FALSE)))</f>
        <v>7000</v>
      </c>
      <c r="R45" s="7">
        <f t="shared" si="8"/>
        <v>1734</v>
      </c>
      <c r="S45" s="7">
        <f t="shared" si="9"/>
        <v>1734</v>
      </c>
      <c r="T45" s="7">
        <f t="shared" si="10"/>
        <v>44854</v>
      </c>
      <c r="U45" s="7">
        <f t="shared" si="11"/>
        <v>43120</v>
      </c>
      <c r="V45" s="7">
        <f t="shared" si="12"/>
        <v>46588</v>
      </c>
    </row>
    <row r="46" spans="1:22" x14ac:dyDescent="0.25">
      <c r="A46" s="4">
        <v>45</v>
      </c>
      <c r="B46" s="5">
        <v>18991</v>
      </c>
      <c r="C46" s="5" t="s">
        <v>71</v>
      </c>
      <c r="D46" s="9" t="s">
        <v>44</v>
      </c>
      <c r="E46" s="9" t="str">
        <f t="shared" si="6"/>
        <v>Supervisor-4</v>
      </c>
      <c r="F46" s="9" t="s">
        <v>80</v>
      </c>
      <c r="G46" s="5" t="s">
        <v>10</v>
      </c>
      <c r="H46" s="6">
        <v>34017</v>
      </c>
      <c r="I46" s="6">
        <v>42887</v>
      </c>
      <c r="J46" s="6" t="s">
        <v>70</v>
      </c>
      <c r="K46" s="6" t="s">
        <v>198</v>
      </c>
      <c r="L46" s="6" t="s">
        <v>137</v>
      </c>
      <c r="M46" s="6" t="s">
        <v>153</v>
      </c>
      <c r="N46" s="15">
        <v>1000029174</v>
      </c>
      <c r="O46" s="7">
        <v>14356</v>
      </c>
      <c r="P46" s="7">
        <f t="shared" si="7"/>
        <v>21534</v>
      </c>
      <c r="Q46" s="7">
        <f>IF(F46=$Y$1,VLOOKUP(J46,$X$1:$AA$10,2,FALSE),IF(F46=$Z$1,VLOOKUP(J46,$X$1:$AA$10,3,FALSE),VLOOKUP(J46,$X$1:$AA$10,4,FALSE)))</f>
        <v>9000</v>
      </c>
      <c r="R46" s="7">
        <f t="shared" si="8"/>
        <v>1723</v>
      </c>
      <c r="S46" s="7">
        <f t="shared" si="9"/>
        <v>1723</v>
      </c>
      <c r="T46" s="7">
        <f t="shared" si="10"/>
        <v>46613</v>
      </c>
      <c r="U46" s="7">
        <f t="shared" si="11"/>
        <v>44890</v>
      </c>
      <c r="V46" s="7">
        <f t="shared" si="12"/>
        <v>48336</v>
      </c>
    </row>
    <row r="47" spans="1:22" x14ac:dyDescent="0.25">
      <c r="A47" s="4">
        <v>46</v>
      </c>
      <c r="B47" s="5">
        <v>19725</v>
      </c>
      <c r="C47" s="5" t="s">
        <v>73</v>
      </c>
      <c r="D47" s="9" t="s">
        <v>15</v>
      </c>
      <c r="E47" s="9" t="str">
        <f t="shared" si="6"/>
        <v>Supervisor-4</v>
      </c>
      <c r="F47" s="9" t="s">
        <v>80</v>
      </c>
      <c r="G47" s="5" t="s">
        <v>16</v>
      </c>
      <c r="H47" s="6">
        <v>34140</v>
      </c>
      <c r="I47" s="6">
        <v>43010</v>
      </c>
      <c r="J47" s="6" t="s">
        <v>70</v>
      </c>
      <c r="K47" s="6" t="s">
        <v>199</v>
      </c>
      <c r="L47" s="6" t="s">
        <v>138</v>
      </c>
      <c r="M47" s="6" t="s">
        <v>153</v>
      </c>
      <c r="N47" s="15">
        <v>1000029175</v>
      </c>
      <c r="O47" s="7">
        <v>14312</v>
      </c>
      <c r="P47" s="7">
        <f t="shared" si="7"/>
        <v>21468</v>
      </c>
      <c r="Q47" s="7">
        <f>IF(F47=$Y$1,VLOOKUP(J47,$X$1:$AA$10,2,FALSE),IF(F47=$Z$1,VLOOKUP(J47,$X$1:$AA$10,3,FALSE),VLOOKUP(J47,$X$1:$AA$10,4,FALSE)))</f>
        <v>9000</v>
      </c>
      <c r="R47" s="7">
        <f t="shared" si="8"/>
        <v>1717</v>
      </c>
      <c r="S47" s="7">
        <f t="shared" si="9"/>
        <v>1717</v>
      </c>
      <c r="T47" s="7">
        <f t="shared" si="10"/>
        <v>46497</v>
      </c>
      <c r="U47" s="7">
        <f t="shared" si="11"/>
        <v>44780</v>
      </c>
      <c r="V47" s="7">
        <f t="shared" si="12"/>
        <v>48214</v>
      </c>
    </row>
    <row r="48" spans="1:22" x14ac:dyDescent="0.25">
      <c r="A48" s="4">
        <v>47</v>
      </c>
      <c r="B48" s="5">
        <v>18624</v>
      </c>
      <c r="C48" s="5" t="s">
        <v>69</v>
      </c>
      <c r="D48" s="9" t="s">
        <v>35</v>
      </c>
      <c r="E48" s="9" t="str">
        <f t="shared" si="6"/>
        <v>Supervisor-4</v>
      </c>
      <c r="F48" s="9" t="s">
        <v>81</v>
      </c>
      <c r="G48" s="5" t="s">
        <v>16</v>
      </c>
      <c r="H48" s="6">
        <v>33962</v>
      </c>
      <c r="I48" s="6">
        <v>42832</v>
      </c>
      <c r="J48" s="6" t="s">
        <v>70</v>
      </c>
      <c r="K48" s="6" t="s">
        <v>200</v>
      </c>
      <c r="L48" s="6" t="s">
        <v>139</v>
      </c>
      <c r="M48" s="6" t="s">
        <v>153</v>
      </c>
      <c r="N48" s="15">
        <v>1000029176</v>
      </c>
      <c r="O48" s="7">
        <v>13956</v>
      </c>
      <c r="P48" s="7">
        <f t="shared" si="7"/>
        <v>20934</v>
      </c>
      <c r="Q48" s="7">
        <f>IF(F48=$Y$1,VLOOKUP(J48,$X$1:$AA$10,2,FALSE),IF(F48=$Z$1,VLOOKUP(J48,$X$1:$AA$10,3,FALSE),VLOOKUP(J48,$X$1:$AA$10,4,FALSE)))</f>
        <v>7000</v>
      </c>
      <c r="R48" s="7">
        <f t="shared" si="8"/>
        <v>1675</v>
      </c>
      <c r="S48" s="7">
        <f t="shared" si="9"/>
        <v>1675</v>
      </c>
      <c r="T48" s="7">
        <f t="shared" si="10"/>
        <v>43565</v>
      </c>
      <c r="U48" s="7">
        <f t="shared" si="11"/>
        <v>41890</v>
      </c>
      <c r="V48" s="7">
        <f t="shared" si="12"/>
        <v>45240</v>
      </c>
    </row>
    <row r="49" spans="1:22" x14ac:dyDescent="0.25">
      <c r="A49" s="4">
        <v>48</v>
      </c>
      <c r="B49" s="5">
        <v>20459</v>
      </c>
      <c r="C49" s="5" t="s">
        <v>76</v>
      </c>
      <c r="D49" s="9" t="s">
        <v>25</v>
      </c>
      <c r="E49" s="9" t="str">
        <f t="shared" si="6"/>
        <v>Supervisor-3</v>
      </c>
      <c r="F49" s="9" t="s">
        <v>82</v>
      </c>
      <c r="G49" s="5" t="s">
        <v>10</v>
      </c>
      <c r="H49" s="6">
        <v>34490</v>
      </c>
      <c r="I49" s="6">
        <v>42837</v>
      </c>
      <c r="J49" s="6" t="s">
        <v>75</v>
      </c>
      <c r="K49" s="6" t="s">
        <v>201</v>
      </c>
      <c r="L49" s="6" t="s">
        <v>140</v>
      </c>
      <c r="M49" s="6" t="s">
        <v>153</v>
      </c>
      <c r="N49" s="15">
        <v>1000029177</v>
      </c>
      <c r="O49" s="7">
        <v>12356</v>
      </c>
      <c r="P49" s="7">
        <f t="shared" si="7"/>
        <v>18534</v>
      </c>
      <c r="Q49" s="7">
        <f>IF(F49=$Y$1,VLOOKUP(J49,$X$1:$AA$10,2,FALSE),IF(F49=$Z$1,VLOOKUP(J49,$X$1:$AA$10,3,FALSE),VLOOKUP(J49,$X$1:$AA$10,4,FALSE)))</f>
        <v>3000</v>
      </c>
      <c r="R49" s="7">
        <f t="shared" si="8"/>
        <v>1483</v>
      </c>
      <c r="S49" s="7">
        <f t="shared" si="9"/>
        <v>1483</v>
      </c>
      <c r="T49" s="7">
        <f t="shared" si="10"/>
        <v>35373</v>
      </c>
      <c r="U49" s="7">
        <f t="shared" si="11"/>
        <v>33890</v>
      </c>
      <c r="V49" s="7">
        <f t="shared" si="12"/>
        <v>36856</v>
      </c>
    </row>
    <row r="50" spans="1:22" x14ac:dyDescent="0.25">
      <c r="A50" s="4">
        <v>49</v>
      </c>
      <c r="B50" s="5">
        <v>20092</v>
      </c>
      <c r="C50" s="5" t="s">
        <v>74</v>
      </c>
      <c r="D50" s="9" t="s">
        <v>44</v>
      </c>
      <c r="E50" s="9" t="str">
        <f t="shared" si="6"/>
        <v>Supervisor-3</v>
      </c>
      <c r="F50" s="9" t="s">
        <v>80</v>
      </c>
      <c r="G50" s="5" t="s">
        <v>10</v>
      </c>
      <c r="H50" s="6">
        <v>34456</v>
      </c>
      <c r="I50" s="6">
        <v>42842</v>
      </c>
      <c r="J50" s="6" t="s">
        <v>75</v>
      </c>
      <c r="K50" s="6" t="s">
        <v>202</v>
      </c>
      <c r="L50" s="6" t="s">
        <v>141</v>
      </c>
      <c r="M50" s="6" t="s">
        <v>153</v>
      </c>
      <c r="N50" s="15">
        <v>1000029178</v>
      </c>
      <c r="O50" s="7">
        <v>12116</v>
      </c>
      <c r="P50" s="7">
        <f t="shared" si="7"/>
        <v>18174</v>
      </c>
      <c r="Q50" s="7">
        <f>IF(F50=$Y$1,VLOOKUP(J50,$X$1:$AA$10,2,FALSE),IF(F50=$Z$1,VLOOKUP(J50,$X$1:$AA$10,3,FALSE),VLOOKUP(J50,$X$1:$AA$10,4,FALSE)))</f>
        <v>8000</v>
      </c>
      <c r="R50" s="7">
        <f t="shared" si="8"/>
        <v>1454</v>
      </c>
      <c r="S50" s="7">
        <f t="shared" si="9"/>
        <v>1454</v>
      </c>
      <c r="T50" s="7">
        <f t="shared" si="10"/>
        <v>39744</v>
      </c>
      <c r="U50" s="7">
        <f t="shared" si="11"/>
        <v>38290</v>
      </c>
      <c r="V50" s="7">
        <f t="shared" si="12"/>
        <v>41198</v>
      </c>
    </row>
    <row r="51" spans="1:22" x14ac:dyDescent="0.25">
      <c r="A51" s="4">
        <v>50</v>
      </c>
      <c r="B51" s="5">
        <v>21193</v>
      </c>
      <c r="C51" s="5" t="s">
        <v>79</v>
      </c>
      <c r="D51" s="9" t="s">
        <v>32</v>
      </c>
      <c r="E51" s="9" t="str">
        <f t="shared" si="6"/>
        <v>Supervisor-2</v>
      </c>
      <c r="F51" s="9" t="s">
        <v>82</v>
      </c>
      <c r="G51" s="5" t="s">
        <v>10</v>
      </c>
      <c r="H51" s="6">
        <v>35102</v>
      </c>
      <c r="I51" s="6">
        <v>42847</v>
      </c>
      <c r="J51" s="6" t="s">
        <v>78</v>
      </c>
      <c r="K51" s="6" t="s">
        <v>203</v>
      </c>
      <c r="L51" s="6" t="s">
        <v>142</v>
      </c>
      <c r="M51" s="6" t="s">
        <v>153</v>
      </c>
      <c r="N51" s="15">
        <v>1000029179</v>
      </c>
      <c r="O51" s="7">
        <v>10268</v>
      </c>
      <c r="P51" s="7">
        <f t="shared" si="7"/>
        <v>15402</v>
      </c>
      <c r="Q51" s="7">
        <f>IF(F51=$Y$1,VLOOKUP(J51,$X$1:$AA$10,2,FALSE),IF(F51=$Z$1,VLOOKUP(J51,$X$1:$AA$10,3,FALSE),VLOOKUP(J51,$X$1:$AA$10,4,FALSE)))</f>
        <v>2000</v>
      </c>
      <c r="R51" s="7">
        <f t="shared" si="8"/>
        <v>1232</v>
      </c>
      <c r="S51" s="7">
        <f t="shared" si="9"/>
        <v>1232</v>
      </c>
      <c r="T51" s="7">
        <f t="shared" si="10"/>
        <v>28902</v>
      </c>
      <c r="U51" s="7">
        <f t="shared" si="11"/>
        <v>27670</v>
      </c>
      <c r="V51" s="7">
        <f t="shared" si="12"/>
        <v>30134</v>
      </c>
    </row>
    <row r="52" spans="1:22" x14ac:dyDescent="0.25">
      <c r="A52" s="4">
        <v>51</v>
      </c>
      <c r="B52" s="5">
        <v>20826</v>
      </c>
      <c r="C52" s="5" t="s">
        <v>77</v>
      </c>
      <c r="D52" s="9" t="s">
        <v>44</v>
      </c>
      <c r="E52" s="9" t="str">
        <f t="shared" si="6"/>
        <v>Supervisor-2</v>
      </c>
      <c r="F52" s="9" t="s">
        <v>80</v>
      </c>
      <c r="G52" s="5" t="s">
        <v>10</v>
      </c>
      <c r="H52" s="6">
        <v>34547</v>
      </c>
      <c r="I52" s="6">
        <v>42852</v>
      </c>
      <c r="J52" s="6" t="s">
        <v>78</v>
      </c>
      <c r="K52" s="6" t="s">
        <v>204</v>
      </c>
      <c r="L52" s="6" t="s">
        <v>143</v>
      </c>
      <c r="M52" s="6" t="s">
        <v>153</v>
      </c>
      <c r="N52" s="15">
        <v>1000029180</v>
      </c>
      <c r="O52" s="7">
        <v>10136</v>
      </c>
      <c r="P52" s="7">
        <f t="shared" si="7"/>
        <v>15204</v>
      </c>
      <c r="Q52" s="7">
        <f>IF(F52=$Y$1,VLOOKUP(J52,$X$1:$AA$10,2,FALSE),IF(F52=$Z$1,VLOOKUP(J52,$X$1:$AA$10,3,FALSE),VLOOKUP(J52,$X$1:$AA$10,4,FALSE)))</f>
        <v>7000</v>
      </c>
      <c r="R52" s="7">
        <f t="shared" si="8"/>
        <v>1216</v>
      </c>
      <c r="S52" s="7">
        <f t="shared" si="9"/>
        <v>1216</v>
      </c>
      <c r="T52" s="7">
        <f t="shared" si="10"/>
        <v>33556</v>
      </c>
      <c r="U52" s="7">
        <f t="shared" si="11"/>
        <v>32340</v>
      </c>
      <c r="V52" s="7">
        <f t="shared" si="12"/>
        <v>34772</v>
      </c>
    </row>
    <row r="54" spans="1:22" x14ac:dyDescent="0.25">
      <c r="A54" s="10"/>
    </row>
  </sheetData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S25"/>
  <sheetViews>
    <sheetView tabSelected="1" zoomScale="90" zoomScaleNormal="90" workbookViewId="0">
      <selection activeCell="U14" sqref="U14"/>
    </sheetView>
  </sheetViews>
  <sheetFormatPr defaultRowHeight="15" x14ac:dyDescent="0.25"/>
  <sheetData>
    <row r="2" spans="4:19" ht="15.75" x14ac:dyDescent="0.25">
      <c r="D2" s="12" t="s">
        <v>84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4:19" x14ac:dyDescent="0.25">
      <c r="D3" s="13" t="s">
        <v>85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4:19" x14ac:dyDescent="0.25">
      <c r="D4" s="13" t="s">
        <v>86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4:19" x14ac:dyDescent="0.25">
      <c r="D5" s="13" t="s">
        <v>87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4:19" x14ac:dyDescent="0.25">
      <c r="D6" s="14" t="s">
        <v>88</v>
      </c>
      <c r="E6" s="14"/>
      <c r="F6" s="14"/>
      <c r="G6" s="21">
        <v>43252</v>
      </c>
      <c r="H6" s="21"/>
      <c r="I6" s="21"/>
      <c r="J6" s="21"/>
      <c r="K6" s="21"/>
      <c r="L6" s="14" t="s">
        <v>94</v>
      </c>
      <c r="M6" s="14"/>
      <c r="N6" s="14"/>
      <c r="O6" s="18" t="str">
        <f>VLOOKUP($G$7,'Employee List'!$B$1:$V$52,10,FALSE)</f>
        <v>abcdghj29</v>
      </c>
      <c r="P6" s="18"/>
      <c r="Q6" s="18"/>
      <c r="R6" s="18"/>
      <c r="S6" s="18"/>
    </row>
    <row r="7" spans="4:19" x14ac:dyDescent="0.25">
      <c r="D7" s="14" t="s">
        <v>89</v>
      </c>
      <c r="E7" s="14"/>
      <c r="F7" s="14"/>
      <c r="G7" s="22">
        <v>4145</v>
      </c>
      <c r="H7" s="22"/>
      <c r="I7" s="22"/>
      <c r="J7" s="22"/>
      <c r="K7" s="22"/>
      <c r="L7" s="14" t="s">
        <v>95</v>
      </c>
      <c r="M7" s="14"/>
      <c r="N7" s="14"/>
      <c r="O7" s="18" t="str">
        <f>VLOOKUP($G$7,'Employee List'!$B$1:$V$52,11,FALSE)</f>
        <v>xxxxxxxx29</v>
      </c>
      <c r="P7" s="18"/>
      <c r="Q7" s="18"/>
      <c r="R7" s="18"/>
      <c r="S7" s="18"/>
    </row>
    <row r="8" spans="4:19" x14ac:dyDescent="0.25">
      <c r="D8" s="14" t="s">
        <v>90</v>
      </c>
      <c r="E8" s="14"/>
      <c r="F8" s="14"/>
      <c r="G8" s="18" t="str">
        <f>VLOOKUP($G$7,'Employee List'!$B$1:$V$52,2,FALSE)</f>
        <v>Kim Sharma</v>
      </c>
      <c r="H8" s="18"/>
      <c r="I8" s="18"/>
      <c r="J8" s="18"/>
      <c r="K8" s="18"/>
      <c r="L8" s="14" t="s">
        <v>96</v>
      </c>
      <c r="M8" s="14"/>
      <c r="N8" s="14"/>
      <c r="O8" s="18" t="str">
        <f>VLOOKUP($G$7,'Employee List'!$B$1:$V$52,12,FALSE)</f>
        <v>ABC Bank</v>
      </c>
      <c r="P8" s="18"/>
      <c r="Q8" s="18"/>
      <c r="R8" s="18"/>
      <c r="S8" s="18"/>
    </row>
    <row r="9" spans="4:19" x14ac:dyDescent="0.25">
      <c r="D9" s="14" t="s">
        <v>91</v>
      </c>
      <c r="E9" s="14"/>
      <c r="F9" s="14"/>
      <c r="G9" s="23">
        <f>VLOOKUP($G$7,'Employee List'!$B$1:$V$52,7,FALSE)</f>
        <v>33068</v>
      </c>
      <c r="H9" s="23"/>
      <c r="I9" s="23"/>
      <c r="J9" s="23"/>
      <c r="K9" s="23"/>
      <c r="L9" s="14" t="s">
        <v>97</v>
      </c>
      <c r="M9" s="14"/>
      <c r="N9" s="14"/>
      <c r="O9" s="18">
        <f>VLOOKUP($G$7,'Employee List'!$B$1:$V$52,13,FALSE)</f>
        <v>1000029158</v>
      </c>
      <c r="P9" s="18"/>
      <c r="Q9" s="18"/>
      <c r="R9" s="18"/>
      <c r="S9" s="18"/>
    </row>
    <row r="10" spans="4:19" x14ac:dyDescent="0.25">
      <c r="D10" s="14" t="s">
        <v>92</v>
      </c>
      <c r="E10" s="14"/>
      <c r="F10" s="14"/>
      <c r="G10" s="23">
        <f>VLOOKUP($G$7,'Employee List'!$B$1:$V$52,8,FALSE)</f>
        <v>43034</v>
      </c>
      <c r="H10" s="23"/>
      <c r="I10" s="23"/>
      <c r="J10" s="23"/>
      <c r="K10" s="23"/>
      <c r="L10" s="14" t="s">
        <v>98</v>
      </c>
      <c r="M10" s="14"/>
      <c r="N10" s="14"/>
      <c r="O10" s="18">
        <f>DAY(EOMONTH(G6,0))</f>
        <v>30</v>
      </c>
      <c r="P10" s="18"/>
      <c r="Q10" s="18"/>
      <c r="R10" s="18"/>
      <c r="S10" s="18"/>
    </row>
    <row r="11" spans="4:19" x14ac:dyDescent="0.25">
      <c r="D11" s="14" t="s">
        <v>1</v>
      </c>
      <c r="E11" s="14"/>
      <c r="F11" s="14"/>
      <c r="G11" s="18" t="str">
        <f>VLOOKUP($G$7,'Employee List'!$B$1:$V$52,3,FALSE)</f>
        <v>PLANT MACHINERY</v>
      </c>
      <c r="H11" s="18"/>
      <c r="I11" s="18"/>
      <c r="J11" s="18"/>
      <c r="K11" s="18"/>
      <c r="L11" s="14" t="s">
        <v>99</v>
      </c>
      <c r="M11" s="14"/>
      <c r="N11" s="14"/>
      <c r="O11" s="18">
        <v>25</v>
      </c>
      <c r="P11" s="18"/>
      <c r="Q11" s="18"/>
      <c r="R11" s="18"/>
      <c r="S11" s="18"/>
    </row>
    <row r="12" spans="4:19" x14ac:dyDescent="0.25">
      <c r="D12" s="14" t="s">
        <v>93</v>
      </c>
      <c r="E12" s="14"/>
      <c r="F12" s="14"/>
      <c r="G12" s="18" t="str">
        <f>VLOOKUP($G$7,'Employee List'!$B$1:$V$52,4,FALSE)</f>
        <v>Executive-2</v>
      </c>
      <c r="H12" s="18"/>
      <c r="I12" s="18"/>
      <c r="J12" s="18"/>
      <c r="K12" s="18"/>
      <c r="L12" s="14" t="s">
        <v>100</v>
      </c>
      <c r="M12" s="14"/>
      <c r="N12" s="14"/>
      <c r="O12" s="18">
        <v>5</v>
      </c>
      <c r="P12" s="18"/>
      <c r="Q12" s="18"/>
      <c r="R12" s="18"/>
      <c r="S12" s="18"/>
    </row>
    <row r="13" spans="4:19" x14ac:dyDescent="0.25">
      <c r="D13" s="14" t="s">
        <v>2</v>
      </c>
      <c r="E13" s="14"/>
      <c r="F13" s="14"/>
      <c r="G13" s="18" t="str">
        <f>VLOOKUP($G$7,'Employee List'!$B$1:$V$52,9,FALSE)</f>
        <v>E2</v>
      </c>
      <c r="H13" s="18"/>
      <c r="I13" s="18"/>
      <c r="J13" s="18"/>
      <c r="K13" s="18"/>
      <c r="L13" s="14" t="s">
        <v>101</v>
      </c>
      <c r="M13" s="14"/>
      <c r="N13" s="14"/>
      <c r="O13" s="18">
        <f>O11+O12</f>
        <v>30</v>
      </c>
      <c r="P13" s="18"/>
      <c r="Q13" s="18"/>
      <c r="R13" s="18"/>
      <c r="S13" s="18"/>
    </row>
    <row r="14" spans="4:19" x14ac:dyDescent="0.25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4:19" s="17" customFormat="1" ht="15" customHeight="1" x14ac:dyDescent="0.25">
      <c r="D15" s="16" t="s">
        <v>3</v>
      </c>
      <c r="E15" s="16"/>
      <c r="F15" s="16"/>
      <c r="G15" s="16"/>
      <c r="H15" s="16" t="s">
        <v>210</v>
      </c>
      <c r="I15" s="16"/>
      <c r="J15" s="16"/>
      <c r="K15" s="16"/>
      <c r="L15" s="16" t="s">
        <v>211</v>
      </c>
      <c r="M15" s="16"/>
      <c r="N15" s="16"/>
      <c r="O15" s="16"/>
      <c r="P15" s="16" t="s">
        <v>212</v>
      </c>
      <c r="Q15" s="16"/>
      <c r="R15" s="16"/>
      <c r="S15" s="16"/>
    </row>
    <row r="16" spans="4:19" x14ac:dyDescent="0.25">
      <c r="D16" s="18" t="s">
        <v>4</v>
      </c>
      <c r="E16" s="18"/>
      <c r="F16" s="20">
        <f>VLOOKUP($G$7,'Employee List'!$B$1:$V$52,14,FALSE)*($O$13/$O$10)</f>
        <v>18268</v>
      </c>
      <c r="G16" s="20"/>
      <c r="H16" s="18" t="s">
        <v>205</v>
      </c>
      <c r="I16" s="18"/>
      <c r="J16" s="20">
        <v>0</v>
      </c>
      <c r="K16" s="20"/>
      <c r="L16" s="18" t="s">
        <v>5</v>
      </c>
      <c r="M16" s="18"/>
      <c r="N16" s="20">
        <f>VLOOKUP($G$7,'Employee List'!$B$1:$V$52,17,FALSE)*($O$13/$O$10)</f>
        <v>2192</v>
      </c>
      <c r="O16" s="20"/>
      <c r="P16" s="18" t="s">
        <v>217</v>
      </c>
      <c r="Q16" s="18"/>
      <c r="R16" s="20">
        <v>0</v>
      </c>
      <c r="S16" s="20"/>
    </row>
    <row r="17" spans="4:19" x14ac:dyDescent="0.25">
      <c r="D17" s="18" t="s">
        <v>213</v>
      </c>
      <c r="E17" s="18"/>
      <c r="F17" s="20">
        <f>VLOOKUP($G$7,'Employee List'!$B$1:$V$52,15,FALSE)*25%*($O$13/$O$10)</f>
        <v>6850.5</v>
      </c>
      <c r="G17" s="20"/>
      <c r="H17" s="18" t="s">
        <v>206</v>
      </c>
      <c r="I17" s="18"/>
      <c r="J17" s="20">
        <v>0</v>
      </c>
      <c r="K17" s="20"/>
      <c r="L17" s="18" t="s">
        <v>6</v>
      </c>
      <c r="M17" s="18"/>
      <c r="N17" s="20">
        <f>VLOOKUP($G$7,'Employee List'!$B$1:$V$52,18,FALSE)*($O$13/$O$10)</f>
        <v>2192</v>
      </c>
      <c r="O17" s="20"/>
      <c r="P17" s="18" t="s">
        <v>218</v>
      </c>
      <c r="Q17" s="18"/>
      <c r="R17" s="20">
        <v>0</v>
      </c>
      <c r="S17" s="20"/>
    </row>
    <row r="18" spans="4:19" x14ac:dyDescent="0.25">
      <c r="D18" s="18" t="s">
        <v>214</v>
      </c>
      <c r="E18" s="18"/>
      <c r="F18" s="20">
        <f>VLOOKUP($G$7,'Employee List'!$B$1:$V$52,15,FALSE)*25%*($O$13/$O$10)</f>
        <v>6850.5</v>
      </c>
      <c r="G18" s="20"/>
      <c r="H18" s="18" t="s">
        <v>208</v>
      </c>
      <c r="I18" s="18"/>
      <c r="J18" s="20">
        <v>0</v>
      </c>
      <c r="K18" s="20"/>
      <c r="L18" s="18" t="s">
        <v>207</v>
      </c>
      <c r="M18" s="18"/>
      <c r="N18" s="20">
        <v>250</v>
      </c>
      <c r="O18" s="20"/>
      <c r="P18" s="18"/>
      <c r="Q18" s="18"/>
      <c r="R18" s="20"/>
      <c r="S18" s="20"/>
    </row>
    <row r="19" spans="4:19" x14ac:dyDescent="0.25">
      <c r="D19" s="18" t="s">
        <v>215</v>
      </c>
      <c r="E19" s="18"/>
      <c r="F19" s="20">
        <f>VLOOKUP($G$7,'Employee List'!$B$1:$V$52,15,FALSE)*25%*($O$13/$O$10)</f>
        <v>6850.5</v>
      </c>
      <c r="G19" s="20"/>
      <c r="H19" s="18" t="s">
        <v>209</v>
      </c>
      <c r="I19" s="18"/>
      <c r="J19" s="20">
        <v>0</v>
      </c>
      <c r="K19" s="20"/>
      <c r="L19" s="18"/>
      <c r="M19" s="18"/>
      <c r="N19" s="20"/>
      <c r="O19" s="20"/>
      <c r="P19" s="18"/>
      <c r="Q19" s="18"/>
      <c r="R19" s="20"/>
      <c r="S19" s="20"/>
    </row>
    <row r="20" spans="4:19" x14ac:dyDescent="0.25">
      <c r="D20" s="18" t="s">
        <v>216</v>
      </c>
      <c r="E20" s="18"/>
      <c r="F20" s="20">
        <f>VLOOKUP($G$7,'Employee List'!$B$1:$V$52,15,FALSE)*25%*($O$13/$O$10)</f>
        <v>6850.5</v>
      </c>
      <c r="G20" s="20"/>
      <c r="H20" s="18"/>
      <c r="I20" s="18"/>
      <c r="J20" s="20"/>
      <c r="K20" s="20"/>
      <c r="L20" s="18"/>
      <c r="M20" s="18"/>
      <c r="N20" s="20"/>
      <c r="O20" s="20"/>
      <c r="P20" s="18"/>
      <c r="Q20" s="18"/>
      <c r="R20" s="20"/>
      <c r="S20" s="20"/>
    </row>
    <row r="21" spans="4:19" x14ac:dyDescent="0.25">
      <c r="D21" s="18" t="s">
        <v>83</v>
      </c>
      <c r="E21" s="18"/>
      <c r="F21" s="20">
        <f>VLOOKUP($G$7,'Employee List'!$B$1:$V$52,16,FALSE)*($O$13/$O$10)</f>
        <v>11000</v>
      </c>
      <c r="G21" s="20"/>
      <c r="H21" s="18"/>
      <c r="I21" s="18"/>
      <c r="J21" s="20"/>
      <c r="K21" s="20"/>
      <c r="L21" s="18"/>
      <c r="M21" s="18"/>
      <c r="N21" s="20"/>
      <c r="O21" s="20"/>
      <c r="P21" s="18"/>
      <c r="Q21" s="18"/>
      <c r="R21" s="20"/>
      <c r="S21" s="20"/>
    </row>
    <row r="22" spans="4:19" x14ac:dyDescent="0.25">
      <c r="D22" s="18" t="s">
        <v>5</v>
      </c>
      <c r="E22" s="18"/>
      <c r="F22" s="20">
        <f>VLOOKUP($G$7,'Employee List'!$B$1:$V$52,17,FALSE)*($O$13/$O$10)</f>
        <v>2192</v>
      </c>
      <c r="G22" s="20"/>
      <c r="H22" s="18"/>
      <c r="I22" s="18"/>
      <c r="J22" s="20"/>
      <c r="K22" s="20"/>
      <c r="L22" s="18"/>
      <c r="M22" s="18"/>
      <c r="N22" s="20"/>
      <c r="O22" s="20"/>
      <c r="P22" s="18"/>
      <c r="Q22" s="18"/>
      <c r="R22" s="20"/>
      <c r="S22" s="20"/>
    </row>
    <row r="23" spans="4:19" x14ac:dyDescent="0.25">
      <c r="D23" s="18" t="s">
        <v>6</v>
      </c>
      <c r="E23" s="18"/>
      <c r="F23" s="20">
        <f>VLOOKUP($G$7,'Employee List'!$B$1:$V$52,18,FALSE)*($O$13/$O$10)</f>
        <v>2192</v>
      </c>
      <c r="G23" s="20"/>
      <c r="H23" s="18"/>
      <c r="I23" s="18"/>
      <c r="J23" s="20"/>
      <c r="K23" s="20"/>
      <c r="L23" s="18"/>
      <c r="M23" s="18"/>
      <c r="N23" s="20"/>
      <c r="O23" s="20"/>
      <c r="P23" s="18"/>
      <c r="Q23" s="18"/>
      <c r="R23" s="20"/>
      <c r="S23" s="20"/>
    </row>
    <row r="24" spans="4:19" x14ac:dyDescent="0.25">
      <c r="D24" s="16" t="s">
        <v>219</v>
      </c>
      <c r="E24" s="16"/>
      <c r="F24" s="19">
        <f>SUM(F16:G23)</f>
        <v>61054</v>
      </c>
      <c r="G24" s="19"/>
      <c r="H24" s="16" t="s">
        <v>219</v>
      </c>
      <c r="I24" s="16"/>
      <c r="J24" s="19">
        <f>SUM(J16:K23)</f>
        <v>0</v>
      </c>
      <c r="K24" s="19"/>
      <c r="L24" s="16" t="s">
        <v>219</v>
      </c>
      <c r="M24" s="16"/>
      <c r="N24" s="19">
        <f>SUM(N16:O23)</f>
        <v>4634</v>
      </c>
      <c r="O24" s="19"/>
      <c r="P24" s="16" t="s">
        <v>219</v>
      </c>
      <c r="Q24" s="16"/>
      <c r="R24" s="19">
        <f>SUM(R16:S23)</f>
        <v>0</v>
      </c>
      <c r="S24" s="19"/>
    </row>
    <row r="25" spans="4:19" x14ac:dyDescent="0.25">
      <c r="D25" s="16" t="s">
        <v>220</v>
      </c>
      <c r="E25" s="16"/>
      <c r="F25" s="16"/>
      <c r="G25" s="16"/>
      <c r="H25" s="24">
        <f>F24+J24-N24-R24</f>
        <v>56420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</sheetData>
  <mergeCells count="115">
    <mergeCell ref="D25:G25"/>
    <mergeCell ref="H25:S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P20:Q20"/>
    <mergeCell ref="R20:S20"/>
    <mergeCell ref="P21:Q21"/>
    <mergeCell ref="R21:S21"/>
    <mergeCell ref="P22:Q22"/>
    <mergeCell ref="R22:S22"/>
    <mergeCell ref="L23:M23"/>
    <mergeCell ref="N23:O23"/>
    <mergeCell ref="P16:Q16"/>
    <mergeCell ref="R16:S16"/>
    <mergeCell ref="P17:Q17"/>
    <mergeCell ref="R17:S17"/>
    <mergeCell ref="P18:Q18"/>
    <mergeCell ref="R18:S18"/>
    <mergeCell ref="P19:Q19"/>
    <mergeCell ref="R19:S19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H21:I21"/>
    <mergeCell ref="J21:K21"/>
    <mergeCell ref="H22:I22"/>
    <mergeCell ref="J22:K22"/>
    <mergeCell ref="H23:I23"/>
    <mergeCell ref="J23:K23"/>
    <mergeCell ref="F22:G22"/>
    <mergeCell ref="F23:G23"/>
    <mergeCell ref="H16:I16"/>
    <mergeCell ref="J16:K16"/>
    <mergeCell ref="H17:I17"/>
    <mergeCell ref="J17:K17"/>
    <mergeCell ref="H18:I18"/>
    <mergeCell ref="J18:K18"/>
    <mergeCell ref="H19:I19"/>
    <mergeCell ref="J19:K19"/>
    <mergeCell ref="D21:E21"/>
    <mergeCell ref="D22:E22"/>
    <mergeCell ref="D23:E23"/>
    <mergeCell ref="D14:S14"/>
    <mergeCell ref="F16:G16"/>
    <mergeCell ref="F17:G17"/>
    <mergeCell ref="F18:G18"/>
    <mergeCell ref="F19:G19"/>
    <mergeCell ref="F20:G20"/>
    <mergeCell ref="F21:G21"/>
    <mergeCell ref="P15:S15"/>
    <mergeCell ref="D16:E16"/>
    <mergeCell ref="D17:E17"/>
    <mergeCell ref="D18:E18"/>
    <mergeCell ref="D19:E19"/>
    <mergeCell ref="D20:E20"/>
    <mergeCell ref="H20:I20"/>
    <mergeCell ref="J20:K20"/>
    <mergeCell ref="L16:M16"/>
    <mergeCell ref="N16:O16"/>
    <mergeCell ref="D15:G15"/>
    <mergeCell ref="H15:K15"/>
    <mergeCell ref="L15:O15"/>
    <mergeCell ref="L11:N11"/>
    <mergeCell ref="O11:S11"/>
    <mergeCell ref="L12:N12"/>
    <mergeCell ref="O12:S12"/>
    <mergeCell ref="L13:N13"/>
    <mergeCell ref="O13:S13"/>
    <mergeCell ref="L8:N8"/>
    <mergeCell ref="O8:S8"/>
    <mergeCell ref="L9:N9"/>
    <mergeCell ref="O9:S9"/>
    <mergeCell ref="L10:N10"/>
    <mergeCell ref="O10:S10"/>
    <mergeCell ref="D13:F13"/>
    <mergeCell ref="G13:K13"/>
    <mergeCell ref="D2:S2"/>
    <mergeCell ref="D3:S3"/>
    <mergeCell ref="D4:S4"/>
    <mergeCell ref="D5:S5"/>
    <mergeCell ref="L6:N6"/>
    <mergeCell ref="O6:S6"/>
    <mergeCell ref="L7:N7"/>
    <mergeCell ref="O7:S7"/>
    <mergeCell ref="G9:K9"/>
    <mergeCell ref="D10:F10"/>
    <mergeCell ref="G10:K10"/>
    <mergeCell ref="D11:F11"/>
    <mergeCell ref="G11:K11"/>
    <mergeCell ref="D12:F12"/>
    <mergeCell ref="G12:K12"/>
    <mergeCell ref="D7:F7"/>
    <mergeCell ref="G7:K7"/>
    <mergeCell ref="D8:F8"/>
    <mergeCell ref="G8:K8"/>
    <mergeCell ref="D9:F9"/>
    <mergeCell ref="D6:F6"/>
    <mergeCell ref="G6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'Employee List'!$B$2:$B$52</xm:f>
          </x14:formula1>
          <xm:sqref>G7:K7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 List</vt:lpstr>
      <vt:lpstr>PaySlip</vt:lpstr>
      <vt:lpstr>'Employee 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cp:lastPrinted>2018-03-26T17:23:34Z</cp:lastPrinted>
  <dcterms:created xsi:type="dcterms:W3CDTF">2018-03-04T10:02:01Z</dcterms:created>
  <dcterms:modified xsi:type="dcterms:W3CDTF">2018-06-30T20:42:28Z</dcterms:modified>
</cp:coreProperties>
</file>