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105" windowWidth="14805" windowHeight="8010" activeTab="1"/>
  </bookViews>
  <sheets>
    <sheet name="Invoice" sheetId="57" r:id="rId1"/>
    <sheet name="Invoice (2)" sheetId="60" r:id="rId2"/>
  </sheets>
  <definedNames>
    <definedName name="_xlnm.Print_Area" localSheetId="0">Invoice!$B$2:$H$31</definedName>
    <definedName name="_xlnm.Print_Area" localSheetId="1">'Invoice (2)'!$B$2:$H$31</definedName>
  </definedNames>
  <calcPr calcId="152511" iterate="1"/>
</workbook>
</file>

<file path=xl/calcChain.xml><?xml version="1.0" encoding="utf-8"?>
<calcChain xmlns="http://schemas.openxmlformats.org/spreadsheetml/2006/main">
  <c r="H23" i="60" l="1"/>
  <c r="H22" i="60"/>
  <c r="H21" i="60"/>
  <c r="H20" i="60"/>
  <c r="H19" i="60"/>
  <c r="H18" i="60"/>
  <c r="H17" i="60"/>
  <c r="H16" i="60"/>
  <c r="H15" i="60"/>
  <c r="H14" i="60"/>
  <c r="H13" i="60"/>
  <c r="H12" i="60"/>
  <c r="H11" i="60"/>
  <c r="H24" i="60" s="1"/>
  <c r="AV8" i="60"/>
  <c r="AM4" i="60"/>
  <c r="AM5" i="60" s="1"/>
  <c r="AV3" i="60"/>
  <c r="AV4" i="60" s="1"/>
  <c r="AV5" i="60" s="1"/>
  <c r="AV6" i="60" s="1"/>
  <c r="AV7" i="60" s="1"/>
  <c r="AV9" i="60" s="1"/>
  <c r="AV10" i="60" s="1"/>
  <c r="AU2" i="60"/>
  <c r="H25" i="60" l="1"/>
  <c r="H26" i="60"/>
  <c r="AK8" i="60" s="1"/>
  <c r="H19" i="57"/>
  <c r="H18" i="57"/>
  <c r="H17" i="57"/>
  <c r="H16" i="57"/>
  <c r="AM4" i="57"/>
  <c r="AM5" i="57" s="1"/>
  <c r="AV8" i="57"/>
  <c r="AV3" i="57" s="1"/>
  <c r="AV4" i="57" s="1"/>
  <c r="AV5" i="57" s="1"/>
  <c r="AV6" i="57" s="1"/>
  <c r="AV7" i="57" s="1"/>
  <c r="AV9" i="57" s="1"/>
  <c r="AV10" i="57" s="1"/>
  <c r="AU2" i="57"/>
  <c r="AK5" i="60" l="1"/>
  <c r="AL5" i="60" s="1"/>
  <c r="AN5" i="60" s="1"/>
  <c r="AH25" i="60"/>
  <c r="B27" i="60" s="1"/>
  <c r="AL7" i="60"/>
  <c r="AN7" i="60" s="1"/>
  <c r="H12" i="57"/>
  <c r="H13" i="57"/>
  <c r="H14" i="57"/>
  <c r="H15" i="57"/>
  <c r="H20" i="57"/>
  <c r="H21" i="57"/>
  <c r="H22" i="57"/>
  <c r="H23" i="57"/>
  <c r="H11" i="57"/>
  <c r="AM6" i="60" l="1"/>
  <c r="AK6" i="60"/>
  <c r="H24" i="57"/>
  <c r="H25" i="57" s="1"/>
  <c r="AM7" i="60" l="1"/>
  <c r="AK7" i="60"/>
  <c r="H26" i="57"/>
  <c r="AK8" i="57" s="1"/>
  <c r="AK9" i="60" l="1"/>
  <c r="AN9" i="60" s="1"/>
  <c r="AK5" i="57"/>
  <c r="AL5" i="57" s="1"/>
  <c r="AN5" i="57" s="1"/>
  <c r="AK10" i="60" l="1"/>
  <c r="AL11" i="60"/>
  <c r="AM10" i="60"/>
  <c r="AL7" i="57"/>
  <c r="AM6" i="57"/>
  <c r="AK6" i="57"/>
  <c r="AM7" i="57" s="1"/>
  <c r="AK11" i="60" l="1"/>
  <c r="AM12" i="60"/>
  <c r="AL13" i="60"/>
  <c r="AM11" i="60"/>
  <c r="AN7" i="57"/>
  <c r="AK7" i="57"/>
  <c r="AN11" i="60" l="1"/>
  <c r="AK12" i="60"/>
  <c r="AK9" i="57"/>
  <c r="AN9" i="57" s="1"/>
  <c r="AK10" i="57"/>
  <c r="AM11" i="57" s="1"/>
  <c r="AL11" i="57"/>
  <c r="AM13" i="60" l="1"/>
  <c r="AK13" i="60"/>
  <c r="AM10" i="57"/>
  <c r="AK11" i="57"/>
  <c r="AM12" i="57" s="1"/>
  <c r="AN11" i="57"/>
  <c r="AN13" i="60" l="1"/>
  <c r="AM14" i="60"/>
  <c r="AL15" i="60"/>
  <c r="AN15" i="60" s="1"/>
  <c r="AK14" i="60"/>
  <c r="AL13" i="57"/>
  <c r="AK12" i="57"/>
  <c r="AM15" i="60" l="1"/>
  <c r="AK15" i="60"/>
  <c r="AM13" i="57"/>
  <c r="AK13" i="57"/>
  <c r="AM14" i="57"/>
  <c r="AK20" i="60" l="1"/>
  <c r="AM20" i="60"/>
  <c r="AN20" i="60" s="1"/>
  <c r="AK16" i="60"/>
  <c r="AL17" i="60"/>
  <c r="AM16" i="60"/>
  <c r="AK14" i="57"/>
  <c r="AM16" i="57" s="1"/>
  <c r="AL15" i="57"/>
  <c r="AN15" i="57" s="1"/>
  <c r="AN13" i="57"/>
  <c r="AM15" i="57"/>
  <c r="AK15" i="57"/>
  <c r="AM20" i="57" s="1"/>
  <c r="AN20" i="57" s="1"/>
  <c r="AK17" i="60" l="1"/>
  <c r="AM17" i="60"/>
  <c r="AL17" i="57"/>
  <c r="AK16" i="57"/>
  <c r="AK20" i="57"/>
  <c r="AN17" i="60" l="1"/>
  <c r="AL19" i="60"/>
  <c r="AN19" i="60" s="1"/>
  <c r="AM18" i="60"/>
  <c r="AK18" i="60"/>
  <c r="AM17" i="57"/>
  <c r="AK17" i="57"/>
  <c r="AK19" i="60" l="1"/>
  <c r="AK21" i="60" s="1"/>
  <c r="AM19" i="60"/>
  <c r="AL22" i="60"/>
  <c r="AN22" i="60" s="1"/>
  <c r="AN17" i="57"/>
  <c r="AM18" i="57"/>
  <c r="AK18" i="57"/>
  <c r="AL19" i="57"/>
  <c r="AN19" i="57" s="1"/>
  <c r="AK22" i="60" l="1"/>
  <c r="AM22" i="60"/>
  <c r="AM21" i="60"/>
  <c r="AM19" i="57"/>
  <c r="AK19" i="57"/>
  <c r="AK21" i="57" s="1"/>
  <c r="AM21" i="57"/>
  <c r="AL22" i="57" l="1"/>
  <c r="AN22" i="57" s="1"/>
  <c r="AH25" i="57" s="1"/>
  <c r="B27" i="57" s="1"/>
  <c r="AK22" i="57"/>
  <c r="AM22" i="57"/>
</calcChain>
</file>

<file path=xl/sharedStrings.xml><?xml version="1.0" encoding="utf-8"?>
<sst xmlns="http://schemas.openxmlformats.org/spreadsheetml/2006/main" count="92" uniqueCount="42">
  <si>
    <t>Invoice</t>
  </si>
  <si>
    <t>Company Name:</t>
  </si>
  <si>
    <t>Address:</t>
  </si>
  <si>
    <t>Phone:</t>
  </si>
  <si>
    <t>Fax:</t>
  </si>
  <si>
    <t>Description</t>
  </si>
  <si>
    <t>Qty.</t>
  </si>
  <si>
    <t>Rate</t>
  </si>
  <si>
    <t>Amount</t>
  </si>
  <si>
    <t>Total</t>
  </si>
  <si>
    <t>GST</t>
  </si>
  <si>
    <t>Total Payable</t>
  </si>
  <si>
    <t xml:space="preserve"> One</t>
  </si>
  <si>
    <t xml:space="preserve"> Twenty</t>
  </si>
  <si>
    <t xml:space="preserve"> Two</t>
  </si>
  <si>
    <t xml:space="preserve"> Thirty</t>
  </si>
  <si>
    <t xml:space="preserve"> Three</t>
  </si>
  <si>
    <t xml:space="preserve"> Forty</t>
  </si>
  <si>
    <t xml:space="preserve"> Four</t>
  </si>
  <si>
    <t xml:space="preserve"> Fifty</t>
  </si>
  <si>
    <t xml:space="preserve"> Five</t>
  </si>
  <si>
    <t xml:space="preserve"> Sixty</t>
  </si>
  <si>
    <t xml:space="preserve"> Six</t>
  </si>
  <si>
    <t xml:space="preserve"> Seventy</t>
  </si>
  <si>
    <t xml:space="preserve"> Seven</t>
  </si>
  <si>
    <t xml:space="preserve"> Eighty</t>
  </si>
  <si>
    <t xml:space="preserve"> Eight</t>
  </si>
  <si>
    <t xml:space="preserve"> Ninety</t>
  </si>
  <si>
    <t xml:space="preserve"> Nine</t>
  </si>
  <si>
    <t xml:space="preserve"> Ten</t>
  </si>
  <si>
    <t xml:space="preserve"> Eleven</t>
  </si>
  <si>
    <t xml:space="preserve"> Twelve</t>
  </si>
  <si>
    <t xml:space="preserve"> Thirteen</t>
  </si>
  <si>
    <t xml:space="preserve"> Fourteen</t>
  </si>
  <si>
    <t xml:space="preserve"> Fifteen</t>
  </si>
  <si>
    <t xml:space="preserve"> Sixteen</t>
  </si>
  <si>
    <t xml:space="preserve"> Seventeen</t>
  </si>
  <si>
    <t xml:space="preserve"> Eighteen</t>
  </si>
  <si>
    <t xml:space="preserve"> Nineteen</t>
  </si>
  <si>
    <t>Thank you visit us again</t>
  </si>
  <si>
    <t>GST No.</t>
  </si>
  <si>
    <t>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</si>
</sst>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Rs.-4009]\ * #,##0.00_ ;_ [$Rs.-4009]\ * \-#,##0.00_ ;_ [$Rs.-4009]\ * &quot;-&quot;??_ ;_ @_ "/>
    <numFmt numFmtId="165" formatCode="_ [$₹-4009]\ * #,##0.00_ ;_ [$₹-4009]\ * \-#,##0.00_ ;_ [$₹-4009]\ * &quot;-&quot;??_ ;_ @_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/>
    <xf numFmtId="0" fontId="0" fillId="0" borderId="0" xfId="0" applyFont="1"/>
    <xf numFmtId="0" fontId="0" fillId="0" borderId="6" xfId="0" applyFont="1" applyBorder="1"/>
    <xf numFmtId="164" fontId="0" fillId="0" borderId="6" xfId="0" applyNumberFormat="1" applyFont="1" applyBorder="1"/>
    <xf numFmtId="165" fontId="0" fillId="0" borderId="0" xfId="0" applyNumberFormat="1"/>
    <xf numFmtId="0" fontId="0" fillId="2" borderId="0" xfId="0" applyFill="1"/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0" fontId="2" fillId="0" borderId="13" xfId="0" applyFont="1" applyBorder="1"/>
    <xf numFmtId="0" fontId="2" fillId="0" borderId="14" xfId="0" applyFont="1" applyBorder="1"/>
    <xf numFmtId="164" fontId="0" fillId="0" borderId="14" xfId="0" applyNumberFormat="1" applyFont="1" applyBorder="1"/>
    <xf numFmtId="164" fontId="0" fillId="0" borderId="3" xfId="0" applyNumberFormat="1" applyFont="1" applyBorder="1"/>
    <xf numFmtId="9" fontId="0" fillId="0" borderId="0" xfId="0" applyNumberFormat="1" applyFont="1" applyBorder="1" applyAlignment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13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238125</xdr:colOff>
          <xdr:row>7</xdr:row>
          <xdr:rowOff>9525</xdr:rowOff>
        </xdr:from>
        <xdr:to>
          <xdr:col>10</xdr:col>
          <xdr:colOff>457200</xdr:colOff>
          <xdr:row>10</xdr:row>
          <xdr:rowOff>114300</xdr:rowOff>
        </xdr:to>
        <xdr:sp macro="" textlink="">
          <xdr:nvSpPr>
            <xdr:cNvPr id="31745" name="Butto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IN" sz="2000" b="0" i="0" u="none" strike="noStrike" baseline="0">
                  <a:solidFill>
                    <a:srgbClr val="000000"/>
                  </a:solidFill>
                  <a:latin typeface="Calibri"/>
                </a:rPr>
                <a:t>New Invoice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238125</xdr:colOff>
          <xdr:row>7</xdr:row>
          <xdr:rowOff>9525</xdr:rowOff>
        </xdr:from>
        <xdr:to>
          <xdr:col>10</xdr:col>
          <xdr:colOff>457200</xdr:colOff>
          <xdr:row>10</xdr:row>
          <xdr:rowOff>114300</xdr:rowOff>
        </xdr:to>
        <xdr:sp macro="" textlink="">
          <xdr:nvSpPr>
            <xdr:cNvPr id="35841" name="Button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IN" sz="2000" b="0" i="0" u="none" strike="noStrike" baseline="0">
                  <a:solidFill>
                    <a:srgbClr val="000000"/>
                  </a:solidFill>
                  <a:latin typeface="Calibri"/>
                </a:rPr>
                <a:t>New Invoice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1:AW31"/>
  <sheetViews>
    <sheetView zoomScale="90" zoomScaleNormal="90" workbookViewId="0">
      <selection activeCell="N11" sqref="N11"/>
    </sheetView>
  </sheetViews>
  <sheetFormatPr defaultRowHeight="15" x14ac:dyDescent="0.25"/>
  <cols>
    <col min="2" max="2" width="15.140625" style="5" bestFit="1" customWidth="1"/>
    <col min="3" max="6" width="9.140625" style="5"/>
    <col min="7" max="7" width="10.42578125" style="5" bestFit="1" customWidth="1"/>
    <col min="8" max="8" width="14.140625" style="5" customWidth="1"/>
    <col min="37" max="37" width="29.140625" bestFit="1" customWidth="1"/>
    <col min="38" max="38" width="12.42578125" bestFit="1" customWidth="1"/>
    <col min="39" max="39" width="16.7109375" customWidth="1"/>
    <col min="47" max="47" width="11" bestFit="1" customWidth="1"/>
  </cols>
  <sheetData>
    <row r="1" spans="2:49" ht="15.75" thickBot="1" x14ac:dyDescent="0.3"/>
    <row r="2" spans="2:49" ht="18.75" x14ac:dyDescent="0.3">
      <c r="B2" s="42" t="s">
        <v>0</v>
      </c>
      <c r="C2" s="43"/>
      <c r="D2" s="43"/>
      <c r="E2" s="43"/>
      <c r="F2" s="43"/>
      <c r="G2" s="43"/>
      <c r="H2" s="44"/>
      <c r="AT2">
        <v>0</v>
      </c>
      <c r="AU2" t="str">
        <f>""</f>
        <v/>
      </c>
      <c r="AV2">
        <v>0</v>
      </c>
    </row>
    <row r="3" spans="2:49" x14ac:dyDescent="0.25">
      <c r="B3" s="13" t="s">
        <v>1</v>
      </c>
      <c r="C3" s="40"/>
      <c r="D3" s="40"/>
      <c r="E3" s="40"/>
      <c r="F3" s="40"/>
      <c r="G3" s="40"/>
      <c r="H3" s="41"/>
      <c r="AK3" s="8"/>
      <c r="AL3" s="8"/>
      <c r="AM3" s="8"/>
      <c r="AT3">
        <v>2</v>
      </c>
      <c r="AU3" t="s">
        <v>14</v>
      </c>
      <c r="AV3">
        <f>AV8+10</f>
        <v>30</v>
      </c>
      <c r="AW3" t="s">
        <v>15</v>
      </c>
    </row>
    <row r="4" spans="2:49" x14ac:dyDescent="0.25">
      <c r="B4" s="47" t="s">
        <v>2</v>
      </c>
      <c r="C4" s="45"/>
      <c r="D4" s="45"/>
      <c r="E4" s="45"/>
      <c r="F4" s="45"/>
      <c r="G4" s="45"/>
      <c r="H4" s="46"/>
      <c r="AK4" s="8"/>
      <c r="AL4" s="8"/>
      <c r="AM4" s="8">
        <f>MOD($F$5, 10)</f>
        <v>0</v>
      </c>
      <c r="AN4" s="1"/>
      <c r="AT4">
        <v>3</v>
      </c>
      <c r="AU4" t="s">
        <v>16</v>
      </c>
      <c r="AV4">
        <f t="shared" ref="AV4:AV10" si="0">AV3+10</f>
        <v>40</v>
      </c>
      <c r="AW4" t="s">
        <v>17</v>
      </c>
    </row>
    <row r="5" spans="2:49" x14ac:dyDescent="0.25">
      <c r="B5" s="47"/>
      <c r="C5" s="45"/>
      <c r="D5" s="45"/>
      <c r="E5" s="45"/>
      <c r="F5" s="45"/>
      <c r="G5" s="45"/>
      <c r="H5" s="46"/>
      <c r="AK5" s="8">
        <f>MOD($AK$8, 1)</f>
        <v>0</v>
      </c>
      <c r="AL5" s="8">
        <f>ROUND(AK5*100, 0)</f>
        <v>0</v>
      </c>
      <c r="AM5" s="8">
        <f>MOD($F$5, 100)-AM4</f>
        <v>0</v>
      </c>
      <c r="AN5" s="9" t="str">
        <f>IF(AL5=0, "", CONCATENATE(" Paise", IF(AL5&lt;20,VLOOKUP(AL5,AT2:AU25,2,FALSE),CONCATENATE(VLOOKUP(AM5,AV2:AW10,2,FALSE),VLOOKUP(AM4,AT2:AU11,2,FALSE)))))</f>
        <v/>
      </c>
      <c r="AT5">
        <v>4</v>
      </c>
      <c r="AU5" t="s">
        <v>18</v>
      </c>
      <c r="AV5">
        <f t="shared" si="0"/>
        <v>50</v>
      </c>
      <c r="AW5" t="s">
        <v>19</v>
      </c>
    </row>
    <row r="6" spans="2:49" x14ac:dyDescent="0.25">
      <c r="B6" s="13" t="s">
        <v>3</v>
      </c>
      <c r="C6" s="40"/>
      <c r="D6" s="40"/>
      <c r="E6" s="40"/>
      <c r="F6" s="40"/>
      <c r="G6" s="40"/>
      <c r="H6" s="41"/>
      <c r="AK6" s="8">
        <f>MOD($AK$8, 10)-SUM(AK4:AK5)</f>
        <v>0</v>
      </c>
      <c r="AL6" s="8"/>
      <c r="AM6" s="8">
        <f>MOD($AK$8, 10)-SUM(AK3:AK5)</f>
        <v>0</v>
      </c>
      <c r="AN6" s="1"/>
      <c r="AT6">
        <v>5</v>
      </c>
      <c r="AU6" t="s">
        <v>20</v>
      </c>
      <c r="AV6">
        <f t="shared" si="0"/>
        <v>60</v>
      </c>
      <c r="AW6" t="s">
        <v>21</v>
      </c>
    </row>
    <row r="7" spans="2:49" x14ac:dyDescent="0.25">
      <c r="B7" s="13" t="s">
        <v>4</v>
      </c>
      <c r="C7" s="40"/>
      <c r="D7" s="40"/>
      <c r="E7" s="40"/>
      <c r="F7" s="40"/>
      <c r="G7" s="40"/>
      <c r="H7" s="41"/>
      <c r="AK7" s="8">
        <f>MOD($AK$8, 100)-SUM(AK4:AK6)</f>
        <v>0</v>
      </c>
      <c r="AL7" s="8">
        <f>MOD($AK$8, 100)-AK5</f>
        <v>0</v>
      </c>
      <c r="AM7" s="8">
        <f>MOD($AK$8, 100)-SUM(AK3:AK6)</f>
        <v>0</v>
      </c>
      <c r="AN7" s="9" t="str">
        <f>IF(AL7&lt;20,VLOOKUP(AL7,AT2:AU25,2,FALSE),CONCATENATE(VLOOKUP(AM7,AV2:AW10,2,FALSE),VLOOKUP(AM6,AT2:AU11,2,FALSE)))</f>
        <v/>
      </c>
      <c r="AT7">
        <v>6</v>
      </c>
      <c r="AU7" t="s">
        <v>22</v>
      </c>
      <c r="AV7">
        <f t="shared" si="0"/>
        <v>70</v>
      </c>
      <c r="AW7" t="s">
        <v>23</v>
      </c>
    </row>
    <row r="8" spans="2:49" x14ac:dyDescent="0.25">
      <c r="B8" s="21" t="s">
        <v>41</v>
      </c>
      <c r="C8" s="27"/>
      <c r="D8" s="27"/>
      <c r="E8" s="6"/>
      <c r="F8" s="3" t="s">
        <v>40</v>
      </c>
      <c r="G8" s="27"/>
      <c r="H8" s="28"/>
      <c r="AK8" s="8">
        <f>H26</f>
        <v>0</v>
      </c>
      <c r="AL8" s="8"/>
      <c r="AM8" s="8"/>
      <c r="AT8">
        <v>1</v>
      </c>
      <c r="AU8" t="s">
        <v>12</v>
      </c>
      <c r="AV8">
        <f>AT12+10</f>
        <v>20</v>
      </c>
      <c r="AW8" t="s">
        <v>13</v>
      </c>
    </row>
    <row r="9" spans="2:49" x14ac:dyDescent="0.25">
      <c r="B9" s="10"/>
      <c r="C9" s="11"/>
      <c r="D9" s="11"/>
      <c r="E9" s="11"/>
      <c r="F9" s="11"/>
      <c r="G9" s="11"/>
      <c r="H9" s="12"/>
      <c r="AK9" s="8">
        <f>MOD($AK$8, 1000)-SUM(AK4:AK7)</f>
        <v>0</v>
      </c>
      <c r="AL9" s="8"/>
      <c r="AM9" s="8"/>
      <c r="AN9" s="9" t="str">
        <f>IF(AK9=0, "", CONCATENATE(VLOOKUP(AK9/100, AT2:AU11, 2,FALSE), " Hundred"))</f>
        <v/>
      </c>
      <c r="AT9">
        <v>7</v>
      </c>
      <c r="AU9" t="s">
        <v>24</v>
      </c>
      <c r="AV9">
        <f>AV7+10</f>
        <v>80</v>
      </c>
      <c r="AW9" t="s">
        <v>25</v>
      </c>
    </row>
    <row r="10" spans="2:49" x14ac:dyDescent="0.25">
      <c r="B10" s="33" t="s">
        <v>5</v>
      </c>
      <c r="C10" s="34"/>
      <c r="D10" s="34"/>
      <c r="E10" s="35"/>
      <c r="F10" s="3" t="s">
        <v>6</v>
      </c>
      <c r="G10" s="3" t="s">
        <v>7</v>
      </c>
      <c r="H10" s="14" t="s">
        <v>8</v>
      </c>
      <c r="AK10" s="8">
        <f>MOD($AK$8, 10000)-SUM(AK3:AK9)</f>
        <v>0</v>
      </c>
      <c r="AL10" s="8"/>
      <c r="AM10" s="8">
        <f>(MOD($AK$8, 10000)-SUM(AK5:AK9))/1000</f>
        <v>0</v>
      </c>
      <c r="AT10">
        <v>8</v>
      </c>
      <c r="AU10" t="s">
        <v>26</v>
      </c>
      <c r="AV10">
        <f t="shared" si="0"/>
        <v>90</v>
      </c>
      <c r="AW10" t="s">
        <v>27</v>
      </c>
    </row>
    <row r="11" spans="2:49" ht="19.5" customHeight="1" x14ac:dyDescent="0.25">
      <c r="B11" s="26"/>
      <c r="C11" s="27"/>
      <c r="D11" s="27"/>
      <c r="E11" s="27"/>
      <c r="F11" s="6"/>
      <c r="G11" s="7">
        <v>0</v>
      </c>
      <c r="H11" s="15">
        <f>G11*F11</f>
        <v>0</v>
      </c>
      <c r="AK11" s="8">
        <f>MOD($AK$8, 100000)-SUM(AK3:AK10)</f>
        <v>0</v>
      </c>
      <c r="AL11" s="8">
        <f>(MOD($AK$8, 100000)-SUM(AK3:AK9))/1000</f>
        <v>0</v>
      </c>
      <c r="AM11" s="8">
        <f>(MOD($AK$8, 100000)-SUM(AK3:AK10))/1000</f>
        <v>0</v>
      </c>
      <c r="AN11" s="9" t="str">
        <f>IF(AK11=0, "", IF(AL11&lt;20,CONCATENATE(VLOOKUP(AL11,AT2:AU25,2,FALSE), " Thousand"),CONCATENATE(VLOOKUP(AM11,AV2:AW10,2,FALSE),VLOOKUP(AM10,AT2:AU11,2,FALSE), " Thousand")))</f>
        <v/>
      </c>
      <c r="AT11">
        <v>9</v>
      </c>
      <c r="AU11" t="s">
        <v>28</v>
      </c>
    </row>
    <row r="12" spans="2:49" ht="19.5" customHeight="1" x14ac:dyDescent="0.25">
      <c r="B12" s="26"/>
      <c r="C12" s="27"/>
      <c r="D12" s="27"/>
      <c r="E12" s="27"/>
      <c r="F12" s="6"/>
      <c r="G12" s="7">
        <v>0</v>
      </c>
      <c r="H12" s="15">
        <f t="shared" ref="H12:H23" si="1">G12*F12</f>
        <v>0</v>
      </c>
      <c r="AK12" s="8">
        <f>MOD($AK$8, 1000000)-SUM(AK3:AK11)</f>
        <v>0</v>
      </c>
      <c r="AL12" s="8"/>
      <c r="AM12" s="8">
        <f>(MOD($AK$8, 1000000)-SUM(AK3:AK11))/100000</f>
        <v>0</v>
      </c>
      <c r="AT12">
        <v>10</v>
      </c>
      <c r="AU12" t="s">
        <v>29</v>
      </c>
    </row>
    <row r="13" spans="2:49" ht="19.5" customHeight="1" x14ac:dyDescent="0.25">
      <c r="B13" s="26"/>
      <c r="C13" s="27"/>
      <c r="D13" s="27"/>
      <c r="E13" s="27"/>
      <c r="F13" s="6"/>
      <c r="G13" s="7">
        <v>0</v>
      </c>
      <c r="H13" s="15">
        <f t="shared" si="1"/>
        <v>0</v>
      </c>
      <c r="AK13" s="8">
        <f>MOD($AK$8, 10000000)-SUM(AK3:AK12)</f>
        <v>0</v>
      </c>
      <c r="AL13" s="8">
        <f>(MOD($AK$8, 10000000)-SUM(AK3:AK11))/100000</f>
        <v>0</v>
      </c>
      <c r="AM13" s="8">
        <f>(MOD($AK$8, 10000000)-SUM(AK3:AK12))/100000</f>
        <v>0</v>
      </c>
      <c r="AN13" s="9" t="str">
        <f>IF(AK13=0, "", IF(AL13&lt;20,CONCATENATE(VLOOKUP(AL13,AT2:AU25,2,FALSE), " Lacs"),CONCATENATE(VLOOKUP(AM13,AV2:AW10,2,FALSE),VLOOKUP(AM12,AT2:AU11,2,FALSE), " Lacs")))</f>
        <v/>
      </c>
      <c r="AT13">
        <v>11</v>
      </c>
      <c r="AU13" t="s">
        <v>30</v>
      </c>
    </row>
    <row r="14" spans="2:49" ht="19.5" customHeight="1" x14ac:dyDescent="0.25">
      <c r="B14" s="26"/>
      <c r="C14" s="27"/>
      <c r="D14" s="27"/>
      <c r="E14" s="27"/>
      <c r="F14" s="6"/>
      <c r="G14" s="7">
        <v>0</v>
      </c>
      <c r="H14" s="15">
        <f t="shared" si="1"/>
        <v>0</v>
      </c>
      <c r="AK14" s="8">
        <f>MOD($AK$8, 100000000)-SUM(AK3:AK13)</f>
        <v>0</v>
      </c>
      <c r="AL14" s="8"/>
      <c r="AM14" s="8">
        <f>(MOD($AK$8, 100000000)-SUM(AK3:AK13))/10000000</f>
        <v>0</v>
      </c>
      <c r="AT14">
        <v>12</v>
      </c>
      <c r="AU14" t="s">
        <v>31</v>
      </c>
    </row>
    <row r="15" spans="2:49" ht="19.5" customHeight="1" x14ac:dyDescent="0.25">
      <c r="B15" s="26"/>
      <c r="C15" s="27"/>
      <c r="D15" s="27"/>
      <c r="E15" s="27"/>
      <c r="F15" s="6"/>
      <c r="G15" s="7">
        <v>0</v>
      </c>
      <c r="H15" s="15">
        <f t="shared" si="1"/>
        <v>0</v>
      </c>
      <c r="AK15" s="8">
        <f>MOD($AK$8, 1000000000)-SUM(AK3:AK14)</f>
        <v>0</v>
      </c>
      <c r="AL15" s="8">
        <f>(MOD($AK$8, 1000000000)-SUM(AK3:AK13))/10000000</f>
        <v>0</v>
      </c>
      <c r="AM15" s="8">
        <f>(MOD($AK$8, 1000000000)-SUM(AK3:AK14))/10000000</f>
        <v>0</v>
      </c>
      <c r="AN15" s="9" t="str">
        <f>IF(AL15=0, "", IF(AL15&lt;20,CONCATENATE(VLOOKUP(AL15,AT2:AU25,2,FALSE), " Crore"),CONCATENATE(VLOOKUP(AM15,AV2:AW10,2,FALSE),VLOOKUP(AM14,AT2:AU11,2,FALSE), " Crore")))</f>
        <v/>
      </c>
      <c r="AT15">
        <v>13</v>
      </c>
      <c r="AU15" t="s">
        <v>32</v>
      </c>
    </row>
    <row r="16" spans="2:49" ht="19.5" customHeight="1" x14ac:dyDescent="0.25">
      <c r="B16" s="26"/>
      <c r="C16" s="27"/>
      <c r="D16" s="27"/>
      <c r="E16" s="27"/>
      <c r="F16" s="6"/>
      <c r="G16" s="7">
        <v>0</v>
      </c>
      <c r="H16" s="15">
        <f t="shared" ref="H16:H19" si="2">G16*F16</f>
        <v>0</v>
      </c>
      <c r="AK16" s="8">
        <f>MOD($AK$8, 1000000)-SUM(AK7:AK15)</f>
        <v>0</v>
      </c>
      <c r="AL16" s="8"/>
      <c r="AM16" s="8">
        <f>(MOD($AK$8, 1000000)-SUM(AK7:AK15))/100000</f>
        <v>0</v>
      </c>
      <c r="AT16">
        <v>10</v>
      </c>
      <c r="AU16" t="s">
        <v>29</v>
      </c>
    </row>
    <row r="17" spans="2:47" ht="19.5" customHeight="1" x14ac:dyDescent="0.25">
      <c r="B17" s="26"/>
      <c r="C17" s="27"/>
      <c r="D17" s="27"/>
      <c r="E17" s="27"/>
      <c r="F17" s="6"/>
      <c r="G17" s="7">
        <v>0</v>
      </c>
      <c r="H17" s="15">
        <f t="shared" si="2"/>
        <v>0</v>
      </c>
      <c r="AK17" s="8">
        <f>MOD($AK$8, 10000000)-SUM(AK7:AK16)</f>
        <v>0</v>
      </c>
      <c r="AL17" s="8">
        <f>(MOD($AK$8, 10000000)-SUM(AK7:AK15))/100000</f>
        <v>0</v>
      </c>
      <c r="AM17" s="8">
        <f>(MOD($AK$8, 10000000)-SUM(AK7:AK16))/100000</f>
        <v>0</v>
      </c>
      <c r="AN17" s="9" t="str">
        <f>IF(AK17=0, "", IF(AL17&lt;20,CONCATENATE(VLOOKUP(AL17,AT5:AU29,2,FALSE), " Lacs"),CONCATENATE(VLOOKUP(AM17,AV5:AW14,2,FALSE),VLOOKUP(AM16,AT5:AU15,2,FALSE), " Lacs")))</f>
        <v/>
      </c>
      <c r="AT17">
        <v>11</v>
      </c>
      <c r="AU17" t="s">
        <v>30</v>
      </c>
    </row>
    <row r="18" spans="2:47" ht="19.5" customHeight="1" x14ac:dyDescent="0.25">
      <c r="B18" s="26"/>
      <c r="C18" s="27"/>
      <c r="D18" s="27"/>
      <c r="E18" s="27"/>
      <c r="F18" s="6"/>
      <c r="G18" s="7">
        <v>0</v>
      </c>
      <c r="H18" s="15">
        <f t="shared" si="2"/>
        <v>0</v>
      </c>
      <c r="AK18" s="8">
        <f>MOD($AK$8, 100000000)-SUM(AK7:AK17)</f>
        <v>0</v>
      </c>
      <c r="AL18" s="8"/>
      <c r="AM18" s="8">
        <f>(MOD($AK$8, 100000000)-SUM(AK7:AK17))/10000000</f>
        <v>0</v>
      </c>
      <c r="AT18">
        <v>12</v>
      </c>
      <c r="AU18" t="s">
        <v>31</v>
      </c>
    </row>
    <row r="19" spans="2:47" ht="19.5" customHeight="1" x14ac:dyDescent="0.25">
      <c r="B19" s="26"/>
      <c r="C19" s="27"/>
      <c r="D19" s="27"/>
      <c r="E19" s="27"/>
      <c r="F19" s="6"/>
      <c r="G19" s="7">
        <v>0</v>
      </c>
      <c r="H19" s="15">
        <f t="shared" si="2"/>
        <v>0</v>
      </c>
      <c r="AK19" s="8">
        <f>MOD($AK$8, 1000000000)-SUM(AK7:AK18)</f>
        <v>0</v>
      </c>
      <c r="AL19" s="8">
        <f>(MOD($AK$8, 1000000000)-SUM(AK7:AK17))/10000000</f>
        <v>0</v>
      </c>
      <c r="AM19" s="8">
        <f>(MOD($AK$8, 1000000000)-SUM(AK7:AK18))/10000000</f>
        <v>0</v>
      </c>
      <c r="AN19" s="9" t="str">
        <f>IF(AL19=0, "", IF(AL19&lt;20,CONCATENATE(VLOOKUP(AL19,AT5:AU29,2,FALSE), " Crore"),CONCATENATE(VLOOKUP(AM19,AV5:AW14,2,FALSE),VLOOKUP(AM18,AT5:AU15,2,FALSE), " Crore")))</f>
        <v/>
      </c>
      <c r="AT19">
        <v>13</v>
      </c>
      <c r="AU19" t="s">
        <v>32</v>
      </c>
    </row>
    <row r="20" spans="2:47" ht="19.5" customHeight="1" x14ac:dyDescent="0.25">
      <c r="B20" s="26"/>
      <c r="C20" s="27"/>
      <c r="D20" s="27"/>
      <c r="E20" s="27"/>
      <c r="F20" s="6"/>
      <c r="G20" s="7">
        <v>0</v>
      </c>
      <c r="H20" s="15">
        <f t="shared" si="1"/>
        <v>0</v>
      </c>
      <c r="AK20" s="8">
        <f>MOD($AK$8, 10000000000)-SUM(AK3:AK15)</f>
        <v>0</v>
      </c>
      <c r="AL20" s="8"/>
      <c r="AM20" s="8">
        <f>(MOD($AK$8, 10000000000)-SUM(AK3:AK15))/1000000000</f>
        <v>0</v>
      </c>
      <c r="AN20" s="9" t="str">
        <f>IF(AM20=0, "", CONCATENATE(VLOOKUP(AM20, AT2:AU11, 2,FALSE)," Hundred"))</f>
        <v/>
      </c>
      <c r="AT20">
        <v>14</v>
      </c>
      <c r="AU20" t="s">
        <v>33</v>
      </c>
    </row>
    <row r="21" spans="2:47" ht="19.5" customHeight="1" x14ac:dyDescent="0.25">
      <c r="B21" s="26"/>
      <c r="C21" s="27"/>
      <c r="D21" s="27"/>
      <c r="E21" s="27"/>
      <c r="F21" s="6"/>
      <c r="G21" s="7">
        <v>0</v>
      </c>
      <c r="H21" s="15">
        <f t="shared" si="1"/>
        <v>0</v>
      </c>
      <c r="AK21" s="8">
        <f>MOD($AK$8, 100000000000)-SUM(AK3:AK20)</f>
        <v>0</v>
      </c>
      <c r="AL21" s="8"/>
      <c r="AM21" s="8">
        <f>(MOD($AK$8, 100000000000)-SUM(AK3:AK20))/10000000000</f>
        <v>0</v>
      </c>
      <c r="AT21">
        <v>15</v>
      </c>
      <c r="AU21" t="s">
        <v>34</v>
      </c>
    </row>
    <row r="22" spans="2:47" ht="19.5" customHeight="1" x14ac:dyDescent="0.25">
      <c r="B22" s="26"/>
      <c r="C22" s="27"/>
      <c r="D22" s="27"/>
      <c r="E22" s="27"/>
      <c r="F22" s="6"/>
      <c r="G22" s="7">
        <v>0</v>
      </c>
      <c r="H22" s="15">
        <f t="shared" si="1"/>
        <v>0</v>
      </c>
      <c r="AK22" s="8">
        <f>MOD($AK$8, 1000000000000)-SUM(AK3:AK21)</f>
        <v>0</v>
      </c>
      <c r="AL22" s="8">
        <f>(MOD($AK$8, 1000000000000)-SUM(AK3:AK20))/10000000000</f>
        <v>0</v>
      </c>
      <c r="AM22" s="8">
        <f>(MOD($AK$8, 1000000000000000)-SUM(AK3:AK21))/10000000000</f>
        <v>0</v>
      </c>
      <c r="AN22" s="9" t="str">
        <f>IF(AL22=0, "", IF(AL22&lt;20,CONCATENATE(VLOOKUP(AL22,AT2:AU25,2,FALSE), " Thousand"),CONCATENATE(VLOOKUP(AM22,AV2:AW10,2,FALSE),VLOOKUP(AM21,AT2:AU11,2,FALSE), " Thousand")))</f>
        <v/>
      </c>
      <c r="AT22">
        <v>16</v>
      </c>
      <c r="AU22" t="s">
        <v>35</v>
      </c>
    </row>
    <row r="23" spans="2:47" ht="19.5" customHeight="1" x14ac:dyDescent="0.25">
      <c r="B23" s="26"/>
      <c r="C23" s="27"/>
      <c r="D23" s="27"/>
      <c r="E23" s="27"/>
      <c r="F23" s="6"/>
      <c r="G23" s="7">
        <v>0</v>
      </c>
      <c r="H23" s="15">
        <f t="shared" si="1"/>
        <v>0</v>
      </c>
      <c r="AO23" s="2"/>
      <c r="AP23" s="2"/>
      <c r="AQ23" s="2"/>
      <c r="AT23">
        <v>17</v>
      </c>
      <c r="AU23" t="s">
        <v>36</v>
      </c>
    </row>
    <row r="24" spans="2:47" x14ac:dyDescent="0.25">
      <c r="B24" s="31" t="s">
        <v>9</v>
      </c>
      <c r="C24" s="32"/>
      <c r="D24" s="32"/>
      <c r="E24" s="32"/>
      <c r="F24" s="32"/>
      <c r="G24" s="4"/>
      <c r="H24" s="16">
        <f>SUM(H11:H23)</f>
        <v>0</v>
      </c>
      <c r="AT24">
        <v>18</v>
      </c>
      <c r="AU24" t="s">
        <v>37</v>
      </c>
    </row>
    <row r="25" spans="2:47" x14ac:dyDescent="0.25">
      <c r="B25" s="29" t="s">
        <v>10</v>
      </c>
      <c r="C25" s="30"/>
      <c r="D25" s="30"/>
      <c r="E25" s="30"/>
      <c r="F25" s="30"/>
      <c r="G25" s="17">
        <v>0.18</v>
      </c>
      <c r="H25" s="16">
        <f>H24*G25</f>
        <v>0</v>
      </c>
      <c r="AH25" s="36" t="str">
        <f>IF(AK8=0, "", CONCATENATE("Rupees",AN22, AN20, AN15, AN13, AN11, AN9, AN7,AN5, " Only"))</f>
        <v/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T25">
        <v>19</v>
      </c>
      <c r="AU25" t="s">
        <v>38</v>
      </c>
    </row>
    <row r="26" spans="2:47" x14ac:dyDescent="0.25">
      <c r="B26" s="29" t="s">
        <v>11</v>
      </c>
      <c r="C26" s="30"/>
      <c r="D26" s="30"/>
      <c r="E26" s="30"/>
      <c r="F26" s="30"/>
      <c r="G26" s="11"/>
      <c r="H26" s="16">
        <f>H24+H25</f>
        <v>0</v>
      </c>
      <c r="AN26" s="2"/>
    </row>
    <row r="27" spans="2:47" x14ac:dyDescent="0.25">
      <c r="B27" s="37" t="str">
        <f>AH25</f>
        <v/>
      </c>
      <c r="C27" s="38"/>
      <c r="D27" s="38"/>
      <c r="E27" s="38"/>
      <c r="F27" s="38"/>
      <c r="G27" s="38"/>
      <c r="H27" s="39"/>
      <c r="AN27" s="2"/>
    </row>
    <row r="28" spans="2:47" x14ac:dyDescent="0.25">
      <c r="B28" s="37"/>
      <c r="C28" s="38"/>
      <c r="D28" s="38"/>
      <c r="E28" s="38"/>
      <c r="F28" s="38"/>
      <c r="G28" s="38"/>
      <c r="H28" s="39"/>
    </row>
    <row r="29" spans="2:47" x14ac:dyDescent="0.25">
      <c r="B29" s="10"/>
      <c r="C29" s="11"/>
      <c r="D29" s="11"/>
      <c r="E29" s="11"/>
      <c r="F29" s="11"/>
      <c r="G29" s="11"/>
      <c r="H29" s="12"/>
    </row>
    <row r="30" spans="2:47" x14ac:dyDescent="0.25">
      <c r="B30" s="23" t="s">
        <v>39</v>
      </c>
      <c r="C30" s="24"/>
      <c r="D30" s="24"/>
      <c r="E30" s="24"/>
      <c r="F30" s="24"/>
      <c r="G30" s="24"/>
      <c r="H30" s="25"/>
    </row>
    <row r="31" spans="2:47" ht="15.75" thickBot="1" x14ac:dyDescent="0.3">
      <c r="B31" s="18"/>
      <c r="C31" s="19"/>
      <c r="D31" s="19"/>
      <c r="E31" s="19"/>
      <c r="F31" s="19"/>
      <c r="G31" s="19"/>
      <c r="H31" s="20"/>
    </row>
  </sheetData>
  <mergeCells count="28">
    <mergeCell ref="C7:H7"/>
    <mergeCell ref="B2:H2"/>
    <mergeCell ref="C3:H3"/>
    <mergeCell ref="C4:H5"/>
    <mergeCell ref="C6:H6"/>
    <mergeCell ref="B4:B5"/>
    <mergeCell ref="AH25:AR25"/>
    <mergeCell ref="B27:H28"/>
    <mergeCell ref="B20:E20"/>
    <mergeCell ref="B21:E21"/>
    <mergeCell ref="B22:E22"/>
    <mergeCell ref="B23:E23"/>
    <mergeCell ref="G8:H8"/>
    <mergeCell ref="C8:D8"/>
    <mergeCell ref="B25:F25"/>
    <mergeCell ref="B24:F24"/>
    <mergeCell ref="B26:F26"/>
    <mergeCell ref="B10:E10"/>
    <mergeCell ref="B11:E11"/>
    <mergeCell ref="B12:E12"/>
    <mergeCell ref="B13:E13"/>
    <mergeCell ref="B14:E14"/>
    <mergeCell ref="B15:E15"/>
    <mergeCell ref="B30:H30"/>
    <mergeCell ref="B16:E16"/>
    <mergeCell ref="B17:E17"/>
    <mergeCell ref="B18:E18"/>
    <mergeCell ref="B19:E1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11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Button 1">
              <controlPr defaultSize="0" print="0" autoFill="0" autoPict="0" macro="[0]!Button1_Click">
                <anchor moveWithCells="1" sizeWithCells="1">
                  <from>
                    <xdr:col>8</xdr:col>
                    <xdr:colOff>238125</xdr:colOff>
                    <xdr:row>7</xdr:row>
                    <xdr:rowOff>9525</xdr:rowOff>
                  </from>
                  <to>
                    <xdr:col>10</xdr:col>
                    <xdr:colOff>457200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B1:AW31"/>
  <sheetViews>
    <sheetView tabSelected="1" zoomScale="90" zoomScaleNormal="90" workbookViewId="0">
      <selection activeCell="K3" sqref="K3"/>
    </sheetView>
  </sheetViews>
  <sheetFormatPr defaultRowHeight="15" x14ac:dyDescent="0.25"/>
  <cols>
    <col min="2" max="2" width="15.140625" style="5" bestFit="1" customWidth="1"/>
    <col min="3" max="6" width="9.140625" style="5"/>
    <col min="7" max="7" width="10.42578125" style="5" bestFit="1" customWidth="1"/>
    <col min="8" max="8" width="14.140625" style="5" customWidth="1"/>
    <col min="37" max="37" width="29.140625" bestFit="1" customWidth="1"/>
    <col min="38" max="38" width="12.42578125" bestFit="1" customWidth="1"/>
    <col min="39" max="39" width="16.7109375" customWidth="1"/>
    <col min="47" max="47" width="11" bestFit="1" customWidth="1"/>
  </cols>
  <sheetData>
    <row r="1" spans="2:49" ht="15.75" thickBot="1" x14ac:dyDescent="0.3"/>
    <row r="2" spans="2:49" ht="18.75" x14ac:dyDescent="0.3">
      <c r="B2" s="42" t="s">
        <v>0</v>
      </c>
      <c r="C2" s="43"/>
      <c r="D2" s="43"/>
      <c r="E2" s="43"/>
      <c r="F2" s="43"/>
      <c r="G2" s="43"/>
      <c r="H2" s="44"/>
      <c r="AT2">
        <v>0</v>
      </c>
      <c r="AU2" t="str">
        <f>""</f>
        <v/>
      </c>
      <c r="AV2">
        <v>0</v>
      </c>
    </row>
    <row r="3" spans="2:49" x14ac:dyDescent="0.25">
      <c r="B3" s="13" t="s">
        <v>1</v>
      </c>
      <c r="C3" s="40"/>
      <c r="D3" s="40"/>
      <c r="E3" s="40"/>
      <c r="F3" s="40"/>
      <c r="G3" s="40"/>
      <c r="H3" s="41"/>
      <c r="AK3" s="8"/>
      <c r="AL3" s="8"/>
      <c r="AM3" s="8"/>
      <c r="AT3">
        <v>2</v>
      </c>
      <c r="AU3" t="s">
        <v>14</v>
      </c>
      <c r="AV3">
        <f>AV8+10</f>
        <v>30</v>
      </c>
      <c r="AW3" t="s">
        <v>15</v>
      </c>
    </row>
    <row r="4" spans="2:49" x14ac:dyDescent="0.25">
      <c r="B4" s="47" t="s">
        <v>2</v>
      </c>
      <c r="C4" s="45"/>
      <c r="D4" s="45"/>
      <c r="E4" s="45"/>
      <c r="F4" s="45"/>
      <c r="G4" s="45"/>
      <c r="H4" s="46"/>
      <c r="AK4" s="8"/>
      <c r="AL4" s="8"/>
      <c r="AM4" s="8">
        <f>MOD($F$5, 10)</f>
        <v>0</v>
      </c>
      <c r="AN4" s="1"/>
      <c r="AT4">
        <v>3</v>
      </c>
      <c r="AU4" t="s">
        <v>16</v>
      </c>
      <c r="AV4">
        <f t="shared" ref="AV4:AV10" si="0">AV3+10</f>
        <v>40</v>
      </c>
      <c r="AW4" t="s">
        <v>17</v>
      </c>
    </row>
    <row r="5" spans="2:49" x14ac:dyDescent="0.25">
      <c r="B5" s="47"/>
      <c r="C5" s="45"/>
      <c r="D5" s="45"/>
      <c r="E5" s="45"/>
      <c r="F5" s="45"/>
      <c r="G5" s="45"/>
      <c r="H5" s="46"/>
      <c r="AK5" s="8">
        <f>MOD($AK$8, 1)</f>
        <v>0</v>
      </c>
      <c r="AL5" s="8">
        <f>ROUND(AK5*100, 0)</f>
        <v>0</v>
      </c>
      <c r="AM5" s="8">
        <f>MOD($F$5, 100)-AM4</f>
        <v>0</v>
      </c>
      <c r="AN5" s="9" t="str">
        <f>IF(AL5=0, "", CONCATENATE(" Paise", IF(AL5&lt;20,VLOOKUP(AL5,AT2:AU25,2,FALSE),CONCATENATE(VLOOKUP(AM5,AV2:AW10,2,FALSE),VLOOKUP(AM4,AT2:AU11,2,FALSE)))))</f>
        <v/>
      </c>
      <c r="AT5">
        <v>4</v>
      </c>
      <c r="AU5" t="s">
        <v>18</v>
      </c>
      <c r="AV5">
        <f t="shared" si="0"/>
        <v>50</v>
      </c>
      <c r="AW5" t="s">
        <v>19</v>
      </c>
    </row>
    <row r="6" spans="2:49" x14ac:dyDescent="0.25">
      <c r="B6" s="13" t="s">
        <v>3</v>
      </c>
      <c r="C6" s="40"/>
      <c r="D6" s="40"/>
      <c r="E6" s="40"/>
      <c r="F6" s="40"/>
      <c r="G6" s="40"/>
      <c r="H6" s="41"/>
      <c r="AK6" s="8">
        <f>MOD($AK$8, 10)-SUM(AK4:AK5)</f>
        <v>0</v>
      </c>
      <c r="AL6" s="8"/>
      <c r="AM6" s="8">
        <f>MOD($AK$8, 10)-SUM(AK3:AK5)</f>
        <v>0</v>
      </c>
      <c r="AN6" s="1"/>
      <c r="AT6">
        <v>5</v>
      </c>
      <c r="AU6" t="s">
        <v>20</v>
      </c>
      <c r="AV6">
        <f t="shared" si="0"/>
        <v>60</v>
      </c>
      <c r="AW6" t="s">
        <v>21</v>
      </c>
    </row>
    <row r="7" spans="2:49" x14ac:dyDescent="0.25">
      <c r="B7" s="13" t="s">
        <v>4</v>
      </c>
      <c r="C7" s="40"/>
      <c r="D7" s="40"/>
      <c r="E7" s="40"/>
      <c r="F7" s="40"/>
      <c r="G7" s="40"/>
      <c r="H7" s="41"/>
      <c r="AK7" s="8">
        <f>MOD($AK$8, 100)-SUM(AK4:AK6)</f>
        <v>0</v>
      </c>
      <c r="AL7" s="8">
        <f>MOD($AK$8, 100)-AK5</f>
        <v>0</v>
      </c>
      <c r="AM7" s="8">
        <f>MOD($AK$8, 100)-SUM(AK3:AK6)</f>
        <v>0</v>
      </c>
      <c r="AN7" s="9" t="str">
        <f>IF(AL7&lt;20,VLOOKUP(AL7,AT2:AU25,2,FALSE),CONCATENATE(VLOOKUP(AM7,AV2:AW10,2,FALSE),VLOOKUP(AM6,AT2:AU11,2,FALSE)))</f>
        <v/>
      </c>
      <c r="AT7">
        <v>6</v>
      </c>
      <c r="AU7" t="s">
        <v>22</v>
      </c>
      <c r="AV7">
        <f t="shared" si="0"/>
        <v>70</v>
      </c>
      <c r="AW7" t="s">
        <v>23</v>
      </c>
    </row>
    <row r="8" spans="2:49" x14ac:dyDescent="0.25">
      <c r="B8" s="21" t="s">
        <v>41</v>
      </c>
      <c r="C8" s="27"/>
      <c r="D8" s="27"/>
      <c r="E8" s="6"/>
      <c r="F8" s="3" t="s">
        <v>40</v>
      </c>
      <c r="G8" s="27"/>
      <c r="H8" s="28"/>
      <c r="AK8" s="8">
        <f>H26</f>
        <v>0</v>
      </c>
      <c r="AL8" s="8"/>
      <c r="AM8" s="8"/>
      <c r="AT8">
        <v>1</v>
      </c>
      <c r="AU8" t="s">
        <v>12</v>
      </c>
      <c r="AV8">
        <f>AT12+10</f>
        <v>20</v>
      </c>
      <c r="AW8" t="s">
        <v>13</v>
      </c>
    </row>
    <row r="9" spans="2:49" x14ac:dyDescent="0.25">
      <c r="B9" s="10"/>
      <c r="C9" s="11"/>
      <c r="D9" s="11"/>
      <c r="E9" s="11"/>
      <c r="F9" s="11"/>
      <c r="G9" s="11"/>
      <c r="H9" s="12"/>
      <c r="AK9" s="8">
        <f>MOD($AK$8, 1000)-SUM(AK4:AK7)</f>
        <v>0</v>
      </c>
      <c r="AL9" s="8"/>
      <c r="AM9" s="8"/>
      <c r="AN9" s="9" t="str">
        <f>IF(AK9=0, "", CONCATENATE(VLOOKUP(AK9/100, AT2:AU11, 2,FALSE), " Hundred"))</f>
        <v/>
      </c>
      <c r="AT9">
        <v>7</v>
      </c>
      <c r="AU9" t="s">
        <v>24</v>
      </c>
      <c r="AV9">
        <f>AV7+10</f>
        <v>80</v>
      </c>
      <c r="AW9" t="s">
        <v>25</v>
      </c>
    </row>
    <row r="10" spans="2:49" x14ac:dyDescent="0.25">
      <c r="B10" s="33" t="s">
        <v>5</v>
      </c>
      <c r="C10" s="34"/>
      <c r="D10" s="34"/>
      <c r="E10" s="35"/>
      <c r="F10" s="3" t="s">
        <v>6</v>
      </c>
      <c r="G10" s="3" t="s">
        <v>7</v>
      </c>
      <c r="H10" s="14" t="s">
        <v>8</v>
      </c>
      <c r="AK10" s="8">
        <f>MOD($AK$8, 10000)-SUM(AK3:AK9)</f>
        <v>0</v>
      </c>
      <c r="AL10" s="8"/>
      <c r="AM10" s="8">
        <f>(MOD($AK$8, 10000)-SUM(AK5:AK9))/1000</f>
        <v>0</v>
      </c>
      <c r="AT10">
        <v>8</v>
      </c>
      <c r="AU10" t="s">
        <v>26</v>
      </c>
      <c r="AV10">
        <f t="shared" si="0"/>
        <v>90</v>
      </c>
      <c r="AW10" t="s">
        <v>27</v>
      </c>
    </row>
    <row r="11" spans="2:49" ht="19.5" customHeight="1" x14ac:dyDescent="0.25">
      <c r="B11" s="26"/>
      <c r="C11" s="27"/>
      <c r="D11" s="27"/>
      <c r="E11" s="27"/>
      <c r="F11" s="6"/>
      <c r="G11" s="7">
        <v>0</v>
      </c>
      <c r="H11" s="15">
        <f>G11*F11</f>
        <v>0</v>
      </c>
      <c r="AK11" s="8">
        <f>MOD($AK$8, 100000)-SUM(AK3:AK10)</f>
        <v>0</v>
      </c>
      <c r="AL11" s="8">
        <f>(MOD($AK$8, 100000)-SUM(AK3:AK9))/1000</f>
        <v>0</v>
      </c>
      <c r="AM11" s="8">
        <f>(MOD($AK$8, 100000)-SUM(AK3:AK10))/1000</f>
        <v>0</v>
      </c>
      <c r="AN11" s="9" t="str">
        <f>IF(AK11=0, "", IF(AL11&lt;20,CONCATENATE(VLOOKUP(AL11,AT2:AU25,2,FALSE), " Thousand"),CONCATENATE(VLOOKUP(AM11,AV2:AW10,2,FALSE),VLOOKUP(AM10,AT2:AU11,2,FALSE), " Thousand")))</f>
        <v/>
      </c>
      <c r="AT11">
        <v>9</v>
      </c>
      <c r="AU11" t="s">
        <v>28</v>
      </c>
    </row>
    <row r="12" spans="2:49" ht="19.5" customHeight="1" x14ac:dyDescent="0.25">
      <c r="B12" s="26"/>
      <c r="C12" s="27"/>
      <c r="D12" s="27"/>
      <c r="E12" s="27"/>
      <c r="F12" s="6"/>
      <c r="G12" s="7">
        <v>0</v>
      </c>
      <c r="H12" s="15">
        <f t="shared" ref="H12:H23" si="1">G12*F12</f>
        <v>0</v>
      </c>
      <c r="AK12" s="8">
        <f>MOD($AK$8, 1000000)-SUM(AK3:AK11)</f>
        <v>0</v>
      </c>
      <c r="AL12" s="8"/>
      <c r="AM12" s="8">
        <f>(MOD($AK$8, 1000000)-SUM(AK3:AK11))/100000</f>
        <v>0</v>
      </c>
      <c r="AT12">
        <v>10</v>
      </c>
      <c r="AU12" t="s">
        <v>29</v>
      </c>
    </row>
    <row r="13" spans="2:49" ht="19.5" customHeight="1" x14ac:dyDescent="0.25">
      <c r="B13" s="26"/>
      <c r="C13" s="27"/>
      <c r="D13" s="27"/>
      <c r="E13" s="27"/>
      <c r="F13" s="6"/>
      <c r="G13" s="7">
        <v>0</v>
      </c>
      <c r="H13" s="15">
        <f t="shared" si="1"/>
        <v>0</v>
      </c>
      <c r="AK13" s="8">
        <f>MOD($AK$8, 10000000)-SUM(AK3:AK12)</f>
        <v>0</v>
      </c>
      <c r="AL13" s="8">
        <f>(MOD($AK$8, 10000000)-SUM(AK3:AK11))/100000</f>
        <v>0</v>
      </c>
      <c r="AM13" s="8">
        <f>(MOD($AK$8, 10000000)-SUM(AK3:AK12))/100000</f>
        <v>0</v>
      </c>
      <c r="AN13" s="9" t="str">
        <f>IF(AK13=0, "", IF(AL13&lt;20,CONCATENATE(VLOOKUP(AL13,AT2:AU25,2,FALSE), " Lacs"),CONCATENATE(VLOOKUP(AM13,AV2:AW10,2,FALSE),VLOOKUP(AM12,AT2:AU11,2,FALSE), " Lacs")))</f>
        <v/>
      </c>
      <c r="AT13">
        <v>11</v>
      </c>
      <c r="AU13" t="s">
        <v>30</v>
      </c>
    </row>
    <row r="14" spans="2:49" ht="19.5" customHeight="1" x14ac:dyDescent="0.25">
      <c r="B14" s="26"/>
      <c r="C14" s="27"/>
      <c r="D14" s="27"/>
      <c r="E14" s="27"/>
      <c r="F14" s="6"/>
      <c r="G14" s="7">
        <v>0</v>
      </c>
      <c r="H14" s="15">
        <f t="shared" si="1"/>
        <v>0</v>
      </c>
      <c r="AK14" s="8">
        <f>MOD($AK$8, 100000000)-SUM(AK3:AK13)</f>
        <v>0</v>
      </c>
      <c r="AL14" s="8"/>
      <c r="AM14" s="8">
        <f>(MOD($AK$8, 100000000)-SUM(AK3:AK13))/10000000</f>
        <v>0</v>
      </c>
      <c r="AT14">
        <v>12</v>
      </c>
      <c r="AU14" t="s">
        <v>31</v>
      </c>
    </row>
    <row r="15" spans="2:49" ht="19.5" customHeight="1" x14ac:dyDescent="0.25">
      <c r="B15" s="26"/>
      <c r="C15" s="27"/>
      <c r="D15" s="27"/>
      <c r="E15" s="27"/>
      <c r="F15" s="6"/>
      <c r="G15" s="7">
        <v>0</v>
      </c>
      <c r="H15" s="15">
        <f t="shared" si="1"/>
        <v>0</v>
      </c>
      <c r="AK15" s="8">
        <f>MOD($AK$8, 1000000000)-SUM(AK3:AK14)</f>
        <v>0</v>
      </c>
      <c r="AL15" s="8">
        <f>(MOD($AK$8, 1000000000)-SUM(AK3:AK13))/10000000</f>
        <v>0</v>
      </c>
      <c r="AM15" s="8">
        <f>(MOD($AK$8, 1000000000)-SUM(AK3:AK14))/10000000</f>
        <v>0</v>
      </c>
      <c r="AN15" s="9" t="str">
        <f>IF(AL15=0, "", IF(AL15&lt;20,CONCATENATE(VLOOKUP(AL15,AT2:AU25,2,FALSE), " Crore"),CONCATENATE(VLOOKUP(AM15,AV2:AW10,2,FALSE),VLOOKUP(AM14,AT2:AU11,2,FALSE), " Crore")))</f>
        <v/>
      </c>
      <c r="AT15">
        <v>13</v>
      </c>
      <c r="AU15" t="s">
        <v>32</v>
      </c>
    </row>
    <row r="16" spans="2:49" ht="19.5" customHeight="1" x14ac:dyDescent="0.25">
      <c r="B16" s="26"/>
      <c r="C16" s="27"/>
      <c r="D16" s="27"/>
      <c r="E16" s="27"/>
      <c r="F16" s="6"/>
      <c r="G16" s="7">
        <v>0</v>
      </c>
      <c r="H16" s="15">
        <f t="shared" si="1"/>
        <v>0</v>
      </c>
      <c r="AK16" s="8">
        <f>MOD($AK$8, 1000000)-SUM(AK7:AK15)</f>
        <v>0</v>
      </c>
      <c r="AL16" s="8"/>
      <c r="AM16" s="8">
        <f>(MOD($AK$8, 1000000)-SUM(AK7:AK15))/100000</f>
        <v>0</v>
      </c>
      <c r="AT16">
        <v>10</v>
      </c>
      <c r="AU16" t="s">
        <v>29</v>
      </c>
    </row>
    <row r="17" spans="2:47" ht="19.5" customHeight="1" x14ac:dyDescent="0.25">
      <c r="B17" s="26"/>
      <c r="C17" s="27"/>
      <c r="D17" s="27"/>
      <c r="E17" s="27"/>
      <c r="F17" s="6"/>
      <c r="G17" s="7">
        <v>0</v>
      </c>
      <c r="H17" s="15">
        <f t="shared" si="1"/>
        <v>0</v>
      </c>
      <c r="AK17" s="8">
        <f>MOD($AK$8, 10000000)-SUM(AK7:AK16)</f>
        <v>0</v>
      </c>
      <c r="AL17" s="8">
        <f>(MOD($AK$8, 10000000)-SUM(AK7:AK15))/100000</f>
        <v>0</v>
      </c>
      <c r="AM17" s="8">
        <f>(MOD($AK$8, 10000000)-SUM(AK7:AK16))/100000</f>
        <v>0</v>
      </c>
      <c r="AN17" s="9" t="str">
        <f>IF(AK17=0, "", IF(AL17&lt;20,CONCATENATE(VLOOKUP(AL17,AT5:AU29,2,FALSE), " Lacs"),CONCATENATE(VLOOKUP(AM17,AV5:AW14,2,FALSE),VLOOKUP(AM16,AT5:AU15,2,FALSE), " Lacs")))</f>
        <v/>
      </c>
      <c r="AT17">
        <v>11</v>
      </c>
      <c r="AU17" t="s">
        <v>30</v>
      </c>
    </row>
    <row r="18" spans="2:47" ht="19.5" customHeight="1" x14ac:dyDescent="0.25">
      <c r="B18" s="26"/>
      <c r="C18" s="27"/>
      <c r="D18" s="27"/>
      <c r="E18" s="27"/>
      <c r="F18" s="6"/>
      <c r="G18" s="7">
        <v>0</v>
      </c>
      <c r="H18" s="15">
        <f t="shared" si="1"/>
        <v>0</v>
      </c>
      <c r="AK18" s="8">
        <f>MOD($AK$8, 100000000)-SUM(AK7:AK17)</f>
        <v>0</v>
      </c>
      <c r="AL18" s="8"/>
      <c r="AM18" s="8">
        <f>(MOD($AK$8, 100000000)-SUM(AK7:AK17))/10000000</f>
        <v>0</v>
      </c>
      <c r="AT18">
        <v>12</v>
      </c>
      <c r="AU18" t="s">
        <v>31</v>
      </c>
    </row>
    <row r="19" spans="2:47" ht="19.5" customHeight="1" x14ac:dyDescent="0.25">
      <c r="B19" s="26"/>
      <c r="C19" s="27"/>
      <c r="D19" s="27"/>
      <c r="E19" s="27"/>
      <c r="F19" s="6"/>
      <c r="G19" s="7">
        <v>0</v>
      </c>
      <c r="H19" s="15">
        <f t="shared" si="1"/>
        <v>0</v>
      </c>
      <c r="AK19" s="8">
        <f>MOD($AK$8, 1000000000)-SUM(AK7:AK18)</f>
        <v>0</v>
      </c>
      <c r="AL19" s="8">
        <f>(MOD($AK$8, 1000000000)-SUM(AK7:AK17))/10000000</f>
        <v>0</v>
      </c>
      <c r="AM19" s="8">
        <f>(MOD($AK$8, 1000000000)-SUM(AK7:AK18))/10000000</f>
        <v>0</v>
      </c>
      <c r="AN19" s="9" t="str">
        <f>IF(AL19=0, "", IF(AL19&lt;20,CONCATENATE(VLOOKUP(AL19,AT5:AU29,2,FALSE), " Crore"),CONCATENATE(VLOOKUP(AM19,AV5:AW14,2,FALSE),VLOOKUP(AM18,AT5:AU15,2,FALSE), " Crore")))</f>
        <v/>
      </c>
      <c r="AT19">
        <v>13</v>
      </c>
      <c r="AU19" t="s">
        <v>32</v>
      </c>
    </row>
    <row r="20" spans="2:47" ht="19.5" customHeight="1" x14ac:dyDescent="0.25">
      <c r="B20" s="26"/>
      <c r="C20" s="27"/>
      <c r="D20" s="27"/>
      <c r="E20" s="27"/>
      <c r="F20" s="6"/>
      <c r="G20" s="7">
        <v>0</v>
      </c>
      <c r="H20" s="15">
        <f t="shared" si="1"/>
        <v>0</v>
      </c>
      <c r="AK20" s="8">
        <f>MOD($AK$8, 10000000000)-SUM(AK3:AK15)</f>
        <v>0</v>
      </c>
      <c r="AL20" s="8"/>
      <c r="AM20" s="8">
        <f>(MOD($AK$8, 10000000000)-SUM(AK3:AK15))/1000000000</f>
        <v>0</v>
      </c>
      <c r="AN20" s="9" t="str">
        <f>IF(AM20=0, "", CONCATENATE(VLOOKUP(AM20, AT2:AU11, 2,FALSE)," Hundred"))</f>
        <v/>
      </c>
      <c r="AT20">
        <v>14</v>
      </c>
      <c r="AU20" t="s">
        <v>33</v>
      </c>
    </row>
    <row r="21" spans="2:47" ht="19.5" customHeight="1" x14ac:dyDescent="0.25">
      <c r="B21" s="26"/>
      <c r="C21" s="27"/>
      <c r="D21" s="27"/>
      <c r="E21" s="27"/>
      <c r="F21" s="6"/>
      <c r="G21" s="7">
        <v>0</v>
      </c>
      <c r="H21" s="15">
        <f t="shared" si="1"/>
        <v>0</v>
      </c>
      <c r="AK21" s="8">
        <f>MOD($AK$8, 100000000000)-SUM(AK3:AK20)</f>
        <v>0</v>
      </c>
      <c r="AL21" s="8"/>
      <c r="AM21" s="8">
        <f>(MOD($AK$8, 100000000000)-SUM(AK3:AK20))/10000000000</f>
        <v>0</v>
      </c>
      <c r="AT21">
        <v>15</v>
      </c>
      <c r="AU21" t="s">
        <v>34</v>
      </c>
    </row>
    <row r="22" spans="2:47" ht="19.5" customHeight="1" x14ac:dyDescent="0.25">
      <c r="B22" s="26"/>
      <c r="C22" s="27"/>
      <c r="D22" s="27"/>
      <c r="E22" s="27"/>
      <c r="F22" s="6"/>
      <c r="G22" s="7">
        <v>0</v>
      </c>
      <c r="H22" s="15">
        <f t="shared" si="1"/>
        <v>0</v>
      </c>
      <c r="AK22" s="8">
        <f>MOD($AK$8, 1000000000000)-SUM(AK3:AK21)</f>
        <v>0</v>
      </c>
      <c r="AL22" s="8">
        <f>(MOD($AK$8, 1000000000000)-SUM(AK3:AK20))/10000000000</f>
        <v>0</v>
      </c>
      <c r="AM22" s="8">
        <f>(MOD($AK$8, 1000000000000000)-SUM(AK3:AK21))/10000000000</f>
        <v>0</v>
      </c>
      <c r="AN22" s="9" t="str">
        <f>IF(AL22=0, "", IF(AL22&lt;20,CONCATENATE(VLOOKUP(AL22,AT2:AU25,2,FALSE), " Thousand"),CONCATENATE(VLOOKUP(AM22,AV2:AW10,2,FALSE),VLOOKUP(AM21,AT2:AU11,2,FALSE), " Thousand")))</f>
        <v/>
      </c>
      <c r="AT22">
        <v>16</v>
      </c>
      <c r="AU22" t="s">
        <v>35</v>
      </c>
    </row>
    <row r="23" spans="2:47" ht="19.5" customHeight="1" x14ac:dyDescent="0.25">
      <c r="B23" s="26"/>
      <c r="C23" s="27"/>
      <c r="D23" s="27"/>
      <c r="E23" s="27"/>
      <c r="F23" s="6"/>
      <c r="G23" s="7">
        <v>0</v>
      </c>
      <c r="H23" s="15">
        <f t="shared" si="1"/>
        <v>0</v>
      </c>
      <c r="AO23" s="22"/>
      <c r="AP23" s="22"/>
      <c r="AQ23" s="22"/>
      <c r="AT23">
        <v>17</v>
      </c>
      <c r="AU23" t="s">
        <v>36</v>
      </c>
    </row>
    <row r="24" spans="2:47" x14ac:dyDescent="0.25">
      <c r="B24" s="31" t="s">
        <v>9</v>
      </c>
      <c r="C24" s="32"/>
      <c r="D24" s="32"/>
      <c r="E24" s="32"/>
      <c r="F24" s="32"/>
      <c r="G24" s="4"/>
      <c r="H24" s="16">
        <f>SUM(H11:H23)</f>
        <v>0</v>
      </c>
      <c r="AT24">
        <v>18</v>
      </c>
      <c r="AU24" t="s">
        <v>37</v>
      </c>
    </row>
    <row r="25" spans="2:47" x14ac:dyDescent="0.25">
      <c r="B25" s="29" t="s">
        <v>10</v>
      </c>
      <c r="C25" s="30"/>
      <c r="D25" s="30"/>
      <c r="E25" s="30"/>
      <c r="F25" s="30"/>
      <c r="G25" s="17">
        <v>0.18</v>
      </c>
      <c r="H25" s="16">
        <f>H24*G25</f>
        <v>0</v>
      </c>
      <c r="AH25" s="36" t="str">
        <f>IF(AK8=0, "", CONCATENATE("Rupees",AN22, AN20, AN15, AN13, AN11, AN9, AN7,AN5, " Only"))</f>
        <v/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T25">
        <v>19</v>
      </c>
      <c r="AU25" t="s">
        <v>38</v>
      </c>
    </row>
    <row r="26" spans="2:47" x14ac:dyDescent="0.25">
      <c r="B26" s="29" t="s">
        <v>11</v>
      </c>
      <c r="C26" s="30"/>
      <c r="D26" s="30"/>
      <c r="E26" s="30"/>
      <c r="F26" s="30"/>
      <c r="G26" s="11"/>
      <c r="H26" s="16">
        <f>H24+H25</f>
        <v>0</v>
      </c>
      <c r="AN26" s="22"/>
    </row>
    <row r="27" spans="2:47" x14ac:dyDescent="0.25">
      <c r="B27" s="37" t="str">
        <f>AH25</f>
        <v/>
      </c>
      <c r="C27" s="38"/>
      <c r="D27" s="38"/>
      <c r="E27" s="38"/>
      <c r="F27" s="38"/>
      <c r="G27" s="38"/>
      <c r="H27" s="39"/>
      <c r="AN27" s="22"/>
    </row>
    <row r="28" spans="2:47" x14ac:dyDescent="0.25">
      <c r="B28" s="37"/>
      <c r="C28" s="38"/>
      <c r="D28" s="38"/>
      <c r="E28" s="38"/>
      <c r="F28" s="38"/>
      <c r="G28" s="38"/>
      <c r="H28" s="39"/>
    </row>
    <row r="29" spans="2:47" x14ac:dyDescent="0.25">
      <c r="B29" s="10"/>
      <c r="C29" s="11"/>
      <c r="D29" s="11"/>
      <c r="E29" s="11"/>
      <c r="F29" s="11"/>
      <c r="G29" s="11"/>
      <c r="H29" s="12"/>
    </row>
    <row r="30" spans="2:47" x14ac:dyDescent="0.25">
      <c r="B30" s="23" t="s">
        <v>39</v>
      </c>
      <c r="C30" s="24"/>
      <c r="D30" s="24"/>
      <c r="E30" s="24"/>
      <c r="F30" s="24"/>
      <c r="G30" s="24"/>
      <c r="H30" s="25"/>
    </row>
    <row r="31" spans="2:47" ht="15.75" thickBot="1" x14ac:dyDescent="0.3">
      <c r="B31" s="18"/>
      <c r="C31" s="19"/>
      <c r="D31" s="19"/>
      <c r="E31" s="19"/>
      <c r="F31" s="19"/>
      <c r="G31" s="19"/>
      <c r="H31" s="20"/>
    </row>
  </sheetData>
  <mergeCells count="28">
    <mergeCell ref="C7:H7"/>
    <mergeCell ref="B2:H2"/>
    <mergeCell ref="C3:H3"/>
    <mergeCell ref="B4:B5"/>
    <mergeCell ref="C4:H5"/>
    <mergeCell ref="C6:H6"/>
    <mergeCell ref="B19:E19"/>
    <mergeCell ref="C8:D8"/>
    <mergeCell ref="G8:H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H25:AR25"/>
    <mergeCell ref="B26:F26"/>
    <mergeCell ref="B27:H28"/>
    <mergeCell ref="B30:H30"/>
    <mergeCell ref="B20:E20"/>
    <mergeCell ref="B21:E21"/>
    <mergeCell ref="B22:E22"/>
    <mergeCell ref="B23:E23"/>
    <mergeCell ref="B24:F24"/>
    <mergeCell ref="B25:F2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11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Button 1">
              <controlPr defaultSize="0" print="0" autoFill="0" autoPict="0" macro="[0]!Button1_Click">
                <anchor moveWithCells="1" sizeWithCells="1">
                  <from>
                    <xdr:col>8</xdr:col>
                    <xdr:colOff>238125</xdr:colOff>
                    <xdr:row>7</xdr:row>
                    <xdr:rowOff>9525</xdr:rowOff>
                  </from>
                  <to>
                    <xdr:col>10</xdr:col>
                    <xdr:colOff>457200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Invoice (2)</vt:lpstr>
      <vt:lpstr>Invoice!Print_Area</vt:lpstr>
      <vt:lpstr>'Invoice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2018-06-25T17:44:48Z</dcterms:modified>
</cp:coreProperties>
</file>